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Core" sheetId="1" r:id="rId1"/>
    <sheet name="Certification  Trees" sheetId="2" r:id="rId2"/>
    <sheet name="Waepon Grade" sheetId="10" r:id="rId3"/>
    <sheet name="Hard Armor Charts" sheetId="3" r:id="rId4"/>
    <sheet name="Style A Weapon Crafting Chart" sheetId="4" r:id="rId5"/>
    <sheet name="Unit setup" sheetId="5" r:id="rId6"/>
    <sheet name="Building" sheetId="6" r:id="rId7"/>
    <sheet name="Heavy Gear Crafting list" sheetId="7" r:id="rId8"/>
    <sheet name="Radar &amp; Targeting Systems" sheetId="8" r:id="rId9"/>
    <sheet name="Internals" sheetId="9" r:id="rId10"/>
  </sheets>
  <calcPr calcId="125725"/>
</workbook>
</file>

<file path=xl/calcChain.xml><?xml version="1.0" encoding="utf-8"?>
<calcChain xmlns="http://schemas.openxmlformats.org/spreadsheetml/2006/main">
  <c r="K41" i="6"/>
  <c r="J41"/>
  <c r="I41"/>
  <c r="G41"/>
  <c r="K40"/>
  <c r="J40"/>
  <c r="I40"/>
  <c r="G40"/>
  <c r="K39"/>
  <c r="J39"/>
  <c r="I39"/>
  <c r="G39"/>
  <c r="K38"/>
  <c r="J38"/>
  <c r="I38"/>
  <c r="G38"/>
  <c r="K37"/>
  <c r="J37"/>
  <c r="I37"/>
  <c r="G37"/>
  <c r="K36"/>
  <c r="J36"/>
  <c r="I36"/>
  <c r="G36"/>
  <c r="K35"/>
  <c r="J35"/>
  <c r="I35"/>
  <c r="G35"/>
  <c r="K34"/>
  <c r="J34"/>
  <c r="L34" s="1"/>
  <c r="I34"/>
  <c r="G34"/>
  <c r="K33"/>
  <c r="J33"/>
  <c r="I33"/>
  <c r="G33"/>
  <c r="K31"/>
  <c r="J31"/>
  <c r="I31"/>
  <c r="G31"/>
  <c r="K30"/>
  <c r="J30"/>
  <c r="I30"/>
  <c r="G30"/>
  <c r="K29"/>
  <c r="J29"/>
  <c r="I29"/>
  <c r="G29"/>
  <c r="K26"/>
  <c r="J26"/>
  <c r="I26"/>
  <c r="G26"/>
  <c r="K25"/>
  <c r="J25"/>
  <c r="I25"/>
  <c r="G25"/>
  <c r="K24"/>
  <c r="J24"/>
  <c r="I24"/>
  <c r="G24"/>
  <c r="K20"/>
  <c r="J20"/>
  <c r="I20"/>
  <c r="G20"/>
  <c r="K19"/>
  <c r="J19"/>
  <c r="L19" s="1"/>
  <c r="I19"/>
  <c r="G19"/>
  <c r="K18"/>
  <c r="J18"/>
  <c r="I18"/>
  <c r="G18"/>
  <c r="G13"/>
  <c r="K13"/>
  <c r="L13" s="1"/>
  <c r="G12"/>
  <c r="K12"/>
  <c r="L12" s="1"/>
  <c r="J13"/>
  <c r="J12"/>
  <c r="I13"/>
  <c r="I12"/>
  <c r="G11"/>
  <c r="K11"/>
  <c r="L11" s="1"/>
  <c r="J11"/>
  <c r="I11"/>
  <c r="D14"/>
  <c r="K32"/>
  <c r="I32"/>
  <c r="K28"/>
  <c r="I28"/>
  <c r="K27"/>
  <c r="I27"/>
  <c r="K23"/>
  <c r="I23"/>
  <c r="K22"/>
  <c r="I22"/>
  <c r="K21"/>
  <c r="I21"/>
  <c r="K17"/>
  <c r="I17"/>
  <c r="K16"/>
  <c r="I16"/>
  <c r="K15"/>
  <c r="I15"/>
  <c r="K14"/>
  <c r="J14"/>
  <c r="I14"/>
  <c r="G14"/>
  <c r="K10"/>
  <c r="J10"/>
  <c r="I10"/>
  <c r="G10"/>
  <c r="K9"/>
  <c r="J9"/>
  <c r="I9"/>
  <c r="G9"/>
  <c r="K8"/>
  <c r="J8"/>
  <c r="I8"/>
  <c r="G8"/>
  <c r="K7"/>
  <c r="J7"/>
  <c r="I7"/>
  <c r="G7"/>
  <c r="K6"/>
  <c r="J6"/>
  <c r="L6" s="1"/>
  <c r="I6"/>
  <c r="G6"/>
  <c r="D111" i="2"/>
  <c r="F111"/>
  <c r="H111"/>
  <c r="J111"/>
  <c r="L111"/>
  <c r="N111"/>
  <c r="P111"/>
  <c r="D114"/>
  <c r="F114"/>
  <c r="H114"/>
  <c r="R94"/>
  <c r="U106"/>
  <c r="U104"/>
  <c r="U105" s="1"/>
  <c r="R93"/>
  <c r="H34" i="10"/>
  <c r="H32"/>
  <c r="H31"/>
  <c r="X222" i="3"/>
  <c r="X223" s="1"/>
  <c r="X224" s="1"/>
  <c r="X225" s="1"/>
  <c r="X226" s="1"/>
  <c r="X227" s="1"/>
  <c r="X228" s="1"/>
  <c r="Y221"/>
  <c r="Y220" s="1"/>
  <c r="Y219" s="1"/>
  <c r="Y218" s="1"/>
  <c r="Y217" s="1"/>
  <c r="Y216" s="1"/>
  <c r="Y215" s="1"/>
  <c r="Y214" s="1"/>
  <c r="Y213" s="1"/>
  <c r="Y212" s="1"/>
  <c r="Y211" s="1"/>
  <c r="W221"/>
  <c r="W222" s="1"/>
  <c r="W223" s="1"/>
  <c r="W224" s="1"/>
  <c r="W225" s="1"/>
  <c r="W226" s="1"/>
  <c r="W227" s="1"/>
  <c r="W228" s="1"/>
  <c r="V221"/>
  <c r="V222" s="1"/>
  <c r="V223" s="1"/>
  <c r="V224" s="1"/>
  <c r="V225" s="1"/>
  <c r="V226" s="1"/>
  <c r="V227" s="1"/>
  <c r="V228" s="1"/>
  <c r="X220"/>
  <c r="W220"/>
  <c r="W219" s="1"/>
  <c r="W218" s="1"/>
  <c r="W217" s="1"/>
  <c r="W216" s="1"/>
  <c r="W215" s="1"/>
  <c r="W214" s="1"/>
  <c r="W213" s="1"/>
  <c r="W212" s="1"/>
  <c r="W211" s="1"/>
  <c r="X219"/>
  <c r="X218" s="1"/>
  <c r="X217" s="1"/>
  <c r="X216" s="1"/>
  <c r="X215" s="1"/>
  <c r="X214" s="1"/>
  <c r="X213" s="1"/>
  <c r="X212" s="1"/>
  <c r="X211" s="1"/>
  <c r="X202"/>
  <c r="X203" s="1"/>
  <c r="X204" s="1"/>
  <c r="X205" s="1"/>
  <c r="X206" s="1"/>
  <c r="X207" s="1"/>
  <c r="X208" s="1"/>
  <c r="Y201"/>
  <c r="Y202" s="1"/>
  <c r="Y203" s="1"/>
  <c r="Y204" s="1"/>
  <c r="Y205" s="1"/>
  <c r="Y206" s="1"/>
  <c r="Y207" s="1"/>
  <c r="Y208" s="1"/>
  <c r="W201"/>
  <c r="W202" s="1"/>
  <c r="W203" s="1"/>
  <c r="W204" s="1"/>
  <c r="W205" s="1"/>
  <c r="W206" s="1"/>
  <c r="W207" s="1"/>
  <c r="W208" s="1"/>
  <c r="Y200"/>
  <c r="Y199" s="1"/>
  <c r="Y198" s="1"/>
  <c r="Y197" s="1"/>
  <c r="Y196" s="1"/>
  <c r="Y195" s="1"/>
  <c r="Y194" s="1"/>
  <c r="Y193" s="1"/>
  <c r="Y192" s="1"/>
  <c r="Y191" s="1"/>
  <c r="X200"/>
  <c r="W200"/>
  <c r="W199" s="1"/>
  <c r="W198" s="1"/>
  <c r="W197" s="1"/>
  <c r="W196" s="1"/>
  <c r="W195" s="1"/>
  <c r="W194" s="1"/>
  <c r="W193" s="1"/>
  <c r="W192" s="1"/>
  <c r="W191" s="1"/>
  <c r="X199"/>
  <c r="X198" s="1"/>
  <c r="X197" s="1"/>
  <c r="X196" s="1"/>
  <c r="X195" s="1"/>
  <c r="X194" s="1"/>
  <c r="X193" s="1"/>
  <c r="X192" s="1"/>
  <c r="X191" s="1"/>
  <c r="F206" i="7"/>
  <c r="F205"/>
  <c r="I69" i="9"/>
  <c r="H69" s="1"/>
  <c r="G69" s="1"/>
  <c r="F69" s="1"/>
  <c r="L64" s="1"/>
  <c r="K64" s="1"/>
  <c r="J64" s="1"/>
  <c r="I64" s="1"/>
  <c r="H64" s="1"/>
  <c r="H67"/>
  <c r="G67" s="1"/>
  <c r="F67" s="1"/>
  <c r="L62" s="1"/>
  <c r="K68"/>
  <c r="J68" s="1"/>
  <c r="J56"/>
  <c r="K56" s="1"/>
  <c r="L56" s="1"/>
  <c r="F61" s="1"/>
  <c r="G61" s="1"/>
  <c r="H61" s="1"/>
  <c r="I61" s="1"/>
  <c r="J61" s="1"/>
  <c r="K61" s="1"/>
  <c r="G56"/>
  <c r="H56" s="1"/>
  <c r="L41" i="6" l="1"/>
  <c r="L40"/>
  <c r="L39"/>
  <c r="L38"/>
  <c r="L37"/>
  <c r="L36"/>
  <c r="L35"/>
  <c r="L33"/>
  <c r="L31"/>
  <c r="L30"/>
  <c r="L29"/>
  <c r="L26"/>
  <c r="L25"/>
  <c r="L24"/>
  <c r="L20"/>
  <c r="L18"/>
  <c r="D15"/>
  <c r="J15" s="1"/>
  <c r="L15" s="1"/>
  <c r="L7"/>
  <c r="L9"/>
  <c r="G15"/>
  <c r="L8"/>
  <c r="L10"/>
  <c r="L14"/>
  <c r="D17"/>
  <c r="D16"/>
  <c r="D21" s="1"/>
  <c r="V220" i="3"/>
  <c r="V219" s="1"/>
  <c r="V218" s="1"/>
  <c r="V217" s="1"/>
  <c r="V216" s="1"/>
  <c r="V215" s="1"/>
  <c r="V214" s="1"/>
  <c r="V213" s="1"/>
  <c r="V212" s="1"/>
  <c r="V211" s="1"/>
  <c r="Y222"/>
  <c r="Y223" s="1"/>
  <c r="Y224" s="1"/>
  <c r="Y225" s="1"/>
  <c r="Y226" s="1"/>
  <c r="Y227" s="1"/>
  <c r="Y228" s="1"/>
  <c r="V201"/>
  <c r="U221"/>
  <c r="I68" i="9"/>
  <c r="H68" s="1"/>
  <c r="G68" s="1"/>
  <c r="G64"/>
  <c r="F64" s="1"/>
  <c r="J21" i="6" l="1"/>
  <c r="L21" s="1"/>
  <c r="G21"/>
  <c r="D22"/>
  <c r="J16"/>
  <c r="L16" s="1"/>
  <c r="G16"/>
  <c r="J17"/>
  <c r="L17" s="1"/>
  <c r="G17"/>
  <c r="U220" i="3"/>
  <c r="U219" s="1"/>
  <c r="U218" s="1"/>
  <c r="U217" s="1"/>
  <c r="U216" s="1"/>
  <c r="U215" s="1"/>
  <c r="U214" s="1"/>
  <c r="U213" s="1"/>
  <c r="U212" s="1"/>
  <c r="U211" s="1"/>
  <c r="U222"/>
  <c r="U223" s="1"/>
  <c r="U224" s="1"/>
  <c r="U225" s="1"/>
  <c r="U226" s="1"/>
  <c r="U227" s="1"/>
  <c r="U228" s="1"/>
  <c r="T221"/>
  <c r="V200"/>
  <c r="V199" s="1"/>
  <c r="V198" s="1"/>
  <c r="V197" s="1"/>
  <c r="V196" s="1"/>
  <c r="V195" s="1"/>
  <c r="V194" s="1"/>
  <c r="V193" s="1"/>
  <c r="V192" s="1"/>
  <c r="V191" s="1"/>
  <c r="V202"/>
  <c r="V203" s="1"/>
  <c r="V204" s="1"/>
  <c r="V205" s="1"/>
  <c r="V206" s="1"/>
  <c r="V207" s="1"/>
  <c r="V208" s="1"/>
  <c r="U201"/>
  <c r="F68" i="9"/>
  <c r="L63" s="1"/>
  <c r="K63" s="1"/>
  <c r="L59"/>
  <c r="K59" s="1"/>
  <c r="J59" s="1"/>
  <c r="T108" i="2"/>
  <c r="T106"/>
  <c r="T104"/>
  <c r="P92"/>
  <c r="N92"/>
  <c r="L92"/>
  <c r="J92"/>
  <c r="H92"/>
  <c r="F92"/>
  <c r="D92"/>
  <c r="T103"/>
  <c r="T94"/>
  <c r="T93"/>
  <c r="H97"/>
  <c r="F97"/>
  <c r="D97"/>
  <c r="N99"/>
  <c r="L99" s="1"/>
  <c r="J99" s="1"/>
  <c r="H99" s="1"/>
  <c r="F99" s="1"/>
  <c r="N94"/>
  <c r="L94" s="1"/>
  <c r="J94" s="1"/>
  <c r="H94" s="1"/>
  <c r="F94" s="1"/>
  <c r="J93"/>
  <c r="L93" s="1"/>
  <c r="N93" s="1"/>
  <c r="P93" s="1"/>
  <c r="H93"/>
  <c r="H88"/>
  <c r="J88" s="1"/>
  <c r="D75"/>
  <c r="F75"/>
  <c r="H75"/>
  <c r="J75"/>
  <c r="L75"/>
  <c r="N75"/>
  <c r="D76"/>
  <c r="F76"/>
  <c r="H76"/>
  <c r="J76"/>
  <c r="L76"/>
  <c r="N76"/>
  <c r="H78"/>
  <c r="J78"/>
  <c r="L78"/>
  <c r="N78"/>
  <c r="L77"/>
  <c r="J77"/>
  <c r="H77"/>
  <c r="F77"/>
  <c r="L81"/>
  <c r="J81"/>
  <c r="H81"/>
  <c r="F81"/>
  <c r="P63"/>
  <c r="N63"/>
  <c r="L63"/>
  <c r="J63"/>
  <c r="H63"/>
  <c r="F63"/>
  <c r="L53"/>
  <c r="J53"/>
  <c r="H53"/>
  <c r="F53"/>
  <c r="D53"/>
  <c r="P54"/>
  <c r="N54"/>
  <c r="L54"/>
  <c r="J54"/>
  <c r="H54"/>
  <c r="F54"/>
  <c r="F59"/>
  <c r="H59" s="1"/>
  <c r="J59" s="1"/>
  <c r="L59" s="1"/>
  <c r="N59" s="1"/>
  <c r="N55"/>
  <c r="P55" s="1"/>
  <c r="F45"/>
  <c r="H45" s="1"/>
  <c r="J45" s="1"/>
  <c r="L45" s="1"/>
  <c r="N45" s="1"/>
  <c r="P45" s="1"/>
  <c r="D49" s="1"/>
  <c r="F49" s="1"/>
  <c r="H49" s="1"/>
  <c r="N46"/>
  <c r="F44"/>
  <c r="D44"/>
  <c r="H39"/>
  <c r="F39"/>
  <c r="D39"/>
  <c r="F34"/>
  <c r="D34"/>
  <c r="J29"/>
  <c r="H29"/>
  <c r="F29"/>
  <c r="P24"/>
  <c r="N24"/>
  <c r="L24"/>
  <c r="J24"/>
  <c r="H24"/>
  <c r="F24"/>
  <c r="D24"/>
  <c r="P16"/>
  <c r="L16"/>
  <c r="H16"/>
  <c r="D16"/>
  <c r="P11"/>
  <c r="F11"/>
  <c r="D11"/>
  <c r="F18"/>
  <c r="H18" s="1"/>
  <c r="J18" s="1"/>
  <c r="L18" s="1"/>
  <c r="N18" s="1"/>
  <c r="P18" s="1"/>
  <c r="F17"/>
  <c r="H17" s="1"/>
  <c r="J17" s="1"/>
  <c r="L17" s="1"/>
  <c r="N17" s="1"/>
  <c r="P17" s="1"/>
  <c r="H12"/>
  <c r="H11" s="1"/>
  <c r="L41"/>
  <c r="J41" s="1"/>
  <c r="H41" s="1"/>
  <c r="F41" s="1"/>
  <c r="H35"/>
  <c r="H34" s="1"/>
  <c r="N31"/>
  <c r="N26"/>
  <c r="L31"/>
  <c r="J31" s="1"/>
  <c r="H31" s="1"/>
  <c r="L68"/>
  <c r="J68" s="1"/>
  <c r="H68" s="1"/>
  <c r="F68" s="1"/>
  <c r="N68"/>
  <c r="N71"/>
  <c r="L71" s="1"/>
  <c r="J71" s="1"/>
  <c r="H71" s="1"/>
  <c r="F71" s="1"/>
  <c r="J67"/>
  <c r="L67" s="1"/>
  <c r="N67" s="1"/>
  <c r="P67" s="1"/>
  <c r="H67"/>
  <c r="H64"/>
  <c r="J64" s="1"/>
  <c r="L64" s="1"/>
  <c r="N64" s="1"/>
  <c r="P64" s="1"/>
  <c r="O47" i="5"/>
  <c r="O45"/>
  <c r="O43"/>
  <c r="O41"/>
  <c r="O39"/>
  <c r="M47"/>
  <c r="M45"/>
  <c r="M43"/>
  <c r="M41"/>
  <c r="M39"/>
  <c r="K47"/>
  <c r="K45"/>
  <c r="K43"/>
  <c r="K41"/>
  <c r="K39"/>
  <c r="I47"/>
  <c r="I45"/>
  <c r="I43"/>
  <c r="I41"/>
  <c r="I39"/>
  <c r="G47"/>
  <c r="G45"/>
  <c r="G43"/>
  <c r="G41"/>
  <c r="G39"/>
  <c r="E47"/>
  <c r="E45"/>
  <c r="E43"/>
  <c r="E41"/>
  <c r="E39"/>
  <c r="O62"/>
  <c r="O60"/>
  <c r="O58"/>
  <c r="O56"/>
  <c r="O54"/>
  <c r="M62"/>
  <c r="M60"/>
  <c r="M58"/>
  <c r="M56"/>
  <c r="M54"/>
  <c r="K62"/>
  <c r="K60"/>
  <c r="K58"/>
  <c r="K56"/>
  <c r="K54"/>
  <c r="I62"/>
  <c r="I60"/>
  <c r="I58"/>
  <c r="I56"/>
  <c r="I54"/>
  <c r="G62"/>
  <c r="G60"/>
  <c r="G58"/>
  <c r="G56"/>
  <c r="G54"/>
  <c r="E62"/>
  <c r="E60"/>
  <c r="E58"/>
  <c r="E56"/>
  <c r="E54"/>
  <c r="C62"/>
  <c r="C60"/>
  <c r="C58"/>
  <c r="C56"/>
  <c r="C54"/>
  <c r="O64"/>
  <c r="M64"/>
  <c r="K64"/>
  <c r="O13"/>
  <c r="O11"/>
  <c r="O9"/>
  <c r="O7"/>
  <c r="O5"/>
  <c r="O4"/>
  <c r="M13"/>
  <c r="M11"/>
  <c r="M9"/>
  <c r="M7"/>
  <c r="M5"/>
  <c r="M4"/>
  <c r="K13"/>
  <c r="K11"/>
  <c r="K9"/>
  <c r="K7"/>
  <c r="K5"/>
  <c r="K4"/>
  <c r="I13"/>
  <c r="I11"/>
  <c r="I9"/>
  <c r="I7"/>
  <c r="I5"/>
  <c r="I4"/>
  <c r="G13"/>
  <c r="G11"/>
  <c r="G9"/>
  <c r="G7"/>
  <c r="G5"/>
  <c r="G4"/>
  <c r="E13"/>
  <c r="E11"/>
  <c r="E9"/>
  <c r="E7"/>
  <c r="E5"/>
  <c r="E4"/>
  <c r="O30"/>
  <c r="O28"/>
  <c r="O26"/>
  <c r="O24"/>
  <c r="O22"/>
  <c r="O21"/>
  <c r="M21"/>
  <c r="M22"/>
  <c r="M24"/>
  <c r="M26"/>
  <c r="M28"/>
  <c r="M30"/>
  <c r="K30"/>
  <c r="K28"/>
  <c r="K26"/>
  <c r="K24"/>
  <c r="K22"/>
  <c r="K21"/>
  <c r="I22"/>
  <c r="I21"/>
  <c r="I24"/>
  <c r="I26"/>
  <c r="I28"/>
  <c r="I30"/>
  <c r="G30"/>
  <c r="G28"/>
  <c r="G26"/>
  <c r="G24"/>
  <c r="G22"/>
  <c r="G21"/>
  <c r="E21"/>
  <c r="E22"/>
  <c r="E24"/>
  <c r="E26"/>
  <c r="E28"/>
  <c r="E30"/>
  <c r="C30"/>
  <c r="C28"/>
  <c r="C26"/>
  <c r="C24"/>
  <c r="C22"/>
  <c r="C21"/>
  <c r="F15" i="10"/>
  <c r="F14"/>
  <c r="F13"/>
  <c r="F12"/>
  <c r="F11"/>
  <c r="F10"/>
  <c r="F8"/>
  <c r="F9"/>
  <c r="F7"/>
  <c r="D14"/>
  <c r="E14" s="1"/>
  <c r="E13"/>
  <c r="E12"/>
  <c r="D12"/>
  <c r="E11"/>
  <c r="D11"/>
  <c r="E10"/>
  <c r="D10"/>
  <c r="E9"/>
  <c r="D9"/>
  <c r="E8"/>
  <c r="D8"/>
  <c r="E7"/>
  <c r="E15" s="1"/>
  <c r="D7"/>
  <c r="Y2"/>
  <c r="AB2"/>
  <c r="M3"/>
  <c r="M4"/>
  <c r="M6"/>
  <c r="M7"/>
  <c r="O8"/>
  <c r="O7" s="1"/>
  <c r="O6" s="1"/>
  <c r="O5" s="1"/>
  <c r="O4" s="1"/>
  <c r="O3" s="1"/>
  <c r="O2" s="1"/>
  <c r="P8"/>
  <c r="P7" s="1"/>
  <c r="P6" s="1"/>
  <c r="P5" s="1"/>
  <c r="P4" s="1"/>
  <c r="P3" s="1"/>
  <c r="P2" s="1"/>
  <c r="Q8"/>
  <c r="Q7" s="1"/>
  <c r="Q6" s="1"/>
  <c r="Q5" s="1"/>
  <c r="Q4" s="1"/>
  <c r="Q3" s="1"/>
  <c r="Q2" s="1"/>
  <c r="R8"/>
  <c r="R7" s="1"/>
  <c r="R6" s="1"/>
  <c r="R5" s="1"/>
  <c r="R4" s="1"/>
  <c r="R3" s="1"/>
  <c r="R2" s="1"/>
  <c r="S8"/>
  <c r="S7" s="1"/>
  <c r="S6" s="1"/>
  <c r="S5" s="1"/>
  <c r="S4" s="1"/>
  <c r="S3" s="1"/>
  <c r="S2" s="1"/>
  <c r="T8"/>
  <c r="T7" s="1"/>
  <c r="T6" s="1"/>
  <c r="T5" s="1"/>
  <c r="T4" s="1"/>
  <c r="T3" s="1"/>
  <c r="T2" s="1"/>
  <c r="U8"/>
  <c r="U7" s="1"/>
  <c r="U6" s="1"/>
  <c r="U5" s="1"/>
  <c r="U4" s="1"/>
  <c r="U3" s="1"/>
  <c r="U2" s="1"/>
  <c r="V8"/>
  <c r="V7" s="1"/>
  <c r="V6" s="1"/>
  <c r="V5" s="1"/>
  <c r="V4" s="1"/>
  <c r="V3" s="1"/>
  <c r="V2" s="1"/>
  <c r="M9"/>
  <c r="M10"/>
  <c r="O10"/>
  <c r="P10"/>
  <c r="Q10"/>
  <c r="R10"/>
  <c r="S10"/>
  <c r="T10"/>
  <c r="U10"/>
  <c r="V10"/>
  <c r="O11"/>
  <c r="P11"/>
  <c r="P12" s="1"/>
  <c r="P13" s="1"/>
  <c r="P14" s="1"/>
  <c r="P15" s="1"/>
  <c r="Q11"/>
  <c r="R11"/>
  <c r="R12" s="1"/>
  <c r="R13" s="1"/>
  <c r="R14" s="1"/>
  <c r="R15" s="1"/>
  <c r="R16" s="1"/>
  <c r="R17" s="1"/>
  <c r="R18" s="1"/>
  <c r="R19" s="1"/>
  <c r="S11"/>
  <c r="T11"/>
  <c r="T12" s="1"/>
  <c r="T13" s="1"/>
  <c r="U11"/>
  <c r="V11"/>
  <c r="V12" s="1"/>
  <c r="V13" s="1"/>
  <c r="V14" s="1"/>
  <c r="V15" s="1"/>
  <c r="V16" s="1"/>
  <c r="V17" s="1"/>
  <c r="V18" s="1"/>
  <c r="V19" s="1"/>
  <c r="M12"/>
  <c r="O12"/>
  <c r="O13" s="1"/>
  <c r="O14" s="1"/>
  <c r="O15" s="1"/>
  <c r="O16" s="1"/>
  <c r="O17" s="1"/>
  <c r="O18" s="1"/>
  <c r="O19" s="1"/>
  <c r="Q12"/>
  <c r="Q13" s="1"/>
  <c r="Q14" s="1"/>
  <c r="Q15" s="1"/>
  <c r="Q16" s="1"/>
  <c r="Q17" s="1"/>
  <c r="Q18" s="1"/>
  <c r="Q19" s="1"/>
  <c r="S12"/>
  <c r="S13" s="1"/>
  <c r="S14" s="1"/>
  <c r="S15" s="1"/>
  <c r="S16" s="1"/>
  <c r="S17" s="1"/>
  <c r="S18" s="1"/>
  <c r="S19" s="1"/>
  <c r="U12"/>
  <c r="U13" s="1"/>
  <c r="U14" s="1"/>
  <c r="U15" s="1"/>
  <c r="U16" s="1"/>
  <c r="U17" s="1"/>
  <c r="U18" s="1"/>
  <c r="U19" s="1"/>
  <c r="M13"/>
  <c r="M15"/>
  <c r="M16"/>
  <c r="M25"/>
  <c r="M26"/>
  <c r="M28"/>
  <c r="M29"/>
  <c r="O30"/>
  <c r="O29" s="1"/>
  <c r="O28" s="1"/>
  <c r="O27" s="1"/>
  <c r="O26" s="1"/>
  <c r="O25" s="1"/>
  <c r="O24" s="1"/>
  <c r="P30"/>
  <c r="P29" s="1"/>
  <c r="P28" s="1"/>
  <c r="P27" s="1"/>
  <c r="P26" s="1"/>
  <c r="P25" s="1"/>
  <c r="P24" s="1"/>
  <c r="Q30"/>
  <c r="Q29" s="1"/>
  <c r="Q28" s="1"/>
  <c r="Q27" s="1"/>
  <c r="Q26" s="1"/>
  <c r="Q25" s="1"/>
  <c r="Q24" s="1"/>
  <c r="R30"/>
  <c r="R29" s="1"/>
  <c r="R28" s="1"/>
  <c r="R27" s="1"/>
  <c r="R26" s="1"/>
  <c r="R25" s="1"/>
  <c r="R24" s="1"/>
  <c r="S30"/>
  <c r="S29" s="1"/>
  <c r="S28" s="1"/>
  <c r="S27" s="1"/>
  <c r="S26" s="1"/>
  <c r="S25" s="1"/>
  <c r="S24" s="1"/>
  <c r="T30"/>
  <c r="T29" s="1"/>
  <c r="T28" s="1"/>
  <c r="T27" s="1"/>
  <c r="T26" s="1"/>
  <c r="T25" s="1"/>
  <c r="T24" s="1"/>
  <c r="U30"/>
  <c r="U29" s="1"/>
  <c r="U28" s="1"/>
  <c r="U27" s="1"/>
  <c r="U26" s="1"/>
  <c r="U25" s="1"/>
  <c r="U24" s="1"/>
  <c r="V30"/>
  <c r="V29" s="1"/>
  <c r="V28" s="1"/>
  <c r="V27" s="1"/>
  <c r="V26" s="1"/>
  <c r="V25" s="1"/>
  <c r="V24" s="1"/>
  <c r="M31"/>
  <c r="M32"/>
  <c r="O32"/>
  <c r="P32"/>
  <c r="Q32"/>
  <c r="R32"/>
  <c r="S32"/>
  <c r="T32"/>
  <c r="U32"/>
  <c r="V32"/>
  <c r="O33"/>
  <c r="P33"/>
  <c r="P34" s="1"/>
  <c r="P35" s="1"/>
  <c r="P36" s="1"/>
  <c r="P37" s="1"/>
  <c r="P38" s="1"/>
  <c r="P39" s="1"/>
  <c r="P40" s="1"/>
  <c r="P41" s="1"/>
  <c r="Q33"/>
  <c r="R33"/>
  <c r="R34" s="1"/>
  <c r="R35" s="1"/>
  <c r="R36" s="1"/>
  <c r="R37" s="1"/>
  <c r="R38" s="1"/>
  <c r="R39" s="1"/>
  <c r="R40" s="1"/>
  <c r="R41" s="1"/>
  <c r="S33"/>
  <c r="T33"/>
  <c r="T34" s="1"/>
  <c r="T35" s="1"/>
  <c r="T36" s="1"/>
  <c r="T37" s="1"/>
  <c r="T38" s="1"/>
  <c r="T39" s="1"/>
  <c r="T40" s="1"/>
  <c r="T41" s="1"/>
  <c r="U33"/>
  <c r="V33"/>
  <c r="V34" s="1"/>
  <c r="V35" s="1"/>
  <c r="V36" s="1"/>
  <c r="V37" s="1"/>
  <c r="V38" s="1"/>
  <c r="V39" s="1"/>
  <c r="V40" s="1"/>
  <c r="V41" s="1"/>
  <c r="M34"/>
  <c r="O34"/>
  <c r="O35" s="1"/>
  <c r="O36" s="1"/>
  <c r="O37" s="1"/>
  <c r="O38" s="1"/>
  <c r="O39" s="1"/>
  <c r="O40" s="1"/>
  <c r="O41" s="1"/>
  <c r="Q34"/>
  <c r="Q35" s="1"/>
  <c r="Q36" s="1"/>
  <c r="Q37" s="1"/>
  <c r="Q38" s="1"/>
  <c r="Q39" s="1"/>
  <c r="Q40" s="1"/>
  <c r="Q41" s="1"/>
  <c r="S34"/>
  <c r="S35" s="1"/>
  <c r="S36" s="1"/>
  <c r="S37" s="1"/>
  <c r="S38" s="1"/>
  <c r="S39" s="1"/>
  <c r="S40" s="1"/>
  <c r="S41" s="1"/>
  <c r="U34"/>
  <c r="U35" s="1"/>
  <c r="U36" s="1"/>
  <c r="U37" s="1"/>
  <c r="U38" s="1"/>
  <c r="U39" s="1"/>
  <c r="U40" s="1"/>
  <c r="U41" s="1"/>
  <c r="M35"/>
  <c r="M37"/>
  <c r="M38"/>
  <c r="F62" i="7"/>
  <c r="M4" i="3"/>
  <c r="J4"/>
  <c r="I4"/>
  <c r="H4" s="1"/>
  <c r="G4" s="1"/>
  <c r="F4" s="1"/>
  <c r="E4" s="1"/>
  <c r="D4" s="1"/>
  <c r="K4"/>
  <c r="X182"/>
  <c r="X183" s="1"/>
  <c r="X184" s="1"/>
  <c r="X185" s="1"/>
  <c r="X186" s="1"/>
  <c r="X187" s="1"/>
  <c r="X188" s="1"/>
  <c r="Y181"/>
  <c r="Y182" s="1"/>
  <c r="Y183" s="1"/>
  <c r="Y184" s="1"/>
  <c r="Y185" s="1"/>
  <c r="Y186" s="1"/>
  <c r="Y187" s="1"/>
  <c r="Y188" s="1"/>
  <c r="W181"/>
  <c r="W182" s="1"/>
  <c r="W183" s="1"/>
  <c r="W184" s="1"/>
  <c r="W185" s="1"/>
  <c r="W186" s="1"/>
  <c r="W187" s="1"/>
  <c r="W188" s="1"/>
  <c r="Y180"/>
  <c r="Y179" s="1"/>
  <c r="Y178" s="1"/>
  <c r="Y177" s="1"/>
  <c r="Y176" s="1"/>
  <c r="Y175" s="1"/>
  <c r="Y174" s="1"/>
  <c r="Y173" s="1"/>
  <c r="Y172" s="1"/>
  <c r="Y171" s="1"/>
  <c r="X180"/>
  <c r="W180"/>
  <c r="W179" s="1"/>
  <c r="W178" s="1"/>
  <c r="W177" s="1"/>
  <c r="W176" s="1"/>
  <c r="W175" s="1"/>
  <c r="W174" s="1"/>
  <c r="W173" s="1"/>
  <c r="W172" s="1"/>
  <c r="W171" s="1"/>
  <c r="X179"/>
  <c r="X178" s="1"/>
  <c r="X177" s="1"/>
  <c r="X176" s="1"/>
  <c r="X175" s="1"/>
  <c r="X174" s="1"/>
  <c r="X173" s="1"/>
  <c r="X172" s="1"/>
  <c r="X171" s="1"/>
  <c r="X162"/>
  <c r="X163" s="1"/>
  <c r="X164" s="1"/>
  <c r="X165" s="1"/>
  <c r="X166" s="1"/>
  <c r="X167" s="1"/>
  <c r="X168" s="1"/>
  <c r="Y161"/>
  <c r="Y162" s="1"/>
  <c r="Y163" s="1"/>
  <c r="Y164" s="1"/>
  <c r="Y165" s="1"/>
  <c r="Y166" s="1"/>
  <c r="Y167" s="1"/>
  <c r="Y168" s="1"/>
  <c r="W161"/>
  <c r="W162" s="1"/>
  <c r="W163" s="1"/>
  <c r="W164" s="1"/>
  <c r="W165" s="1"/>
  <c r="W166" s="1"/>
  <c r="W167" s="1"/>
  <c r="W168" s="1"/>
  <c r="Y160"/>
  <c r="X160"/>
  <c r="X159" s="1"/>
  <c r="X158" s="1"/>
  <c r="X157" s="1"/>
  <c r="X156" s="1"/>
  <c r="X155" s="1"/>
  <c r="X154" s="1"/>
  <c r="X153" s="1"/>
  <c r="X152" s="1"/>
  <c r="X151" s="1"/>
  <c r="Y159"/>
  <c r="Y158" s="1"/>
  <c r="Y157" s="1"/>
  <c r="Y156" s="1"/>
  <c r="Y155" s="1"/>
  <c r="Y154" s="1"/>
  <c r="Y153" s="1"/>
  <c r="Y152" s="1"/>
  <c r="Y151" s="1"/>
  <c r="X142"/>
  <c r="X143" s="1"/>
  <c r="X144" s="1"/>
  <c r="X145" s="1"/>
  <c r="X146" s="1"/>
  <c r="X147" s="1"/>
  <c r="X148" s="1"/>
  <c r="Y141"/>
  <c r="Y142" s="1"/>
  <c r="Y143" s="1"/>
  <c r="Y144" s="1"/>
  <c r="Y145" s="1"/>
  <c r="Y146" s="1"/>
  <c r="Y147" s="1"/>
  <c r="Y148" s="1"/>
  <c r="W141"/>
  <c r="W142" s="1"/>
  <c r="W143" s="1"/>
  <c r="W144" s="1"/>
  <c r="W145" s="1"/>
  <c r="W146" s="1"/>
  <c r="W147" s="1"/>
  <c r="W148" s="1"/>
  <c r="Y140"/>
  <c r="X140"/>
  <c r="X139" s="1"/>
  <c r="X138" s="1"/>
  <c r="X137" s="1"/>
  <c r="X136" s="1"/>
  <c r="X135" s="1"/>
  <c r="X134" s="1"/>
  <c r="X133" s="1"/>
  <c r="X132" s="1"/>
  <c r="X131" s="1"/>
  <c r="Y139"/>
  <c r="Y138" s="1"/>
  <c r="Y137" s="1"/>
  <c r="Y136" s="1"/>
  <c r="Y135" s="1"/>
  <c r="Y134" s="1"/>
  <c r="Y133" s="1"/>
  <c r="Y132" s="1"/>
  <c r="Y131" s="1"/>
  <c r="X122"/>
  <c r="X123" s="1"/>
  <c r="X124" s="1"/>
  <c r="X125" s="1"/>
  <c r="X126" s="1"/>
  <c r="X127" s="1"/>
  <c r="X128" s="1"/>
  <c r="Y121"/>
  <c r="Y120" s="1"/>
  <c r="Y119" s="1"/>
  <c r="Y118" s="1"/>
  <c r="Y117" s="1"/>
  <c r="Y116" s="1"/>
  <c r="Y115" s="1"/>
  <c r="Y114" s="1"/>
  <c r="Y113" s="1"/>
  <c r="Y112" s="1"/>
  <c r="Y111" s="1"/>
  <c r="W121"/>
  <c r="W122" s="1"/>
  <c r="W123" s="1"/>
  <c r="W124" s="1"/>
  <c r="W125" s="1"/>
  <c r="W126" s="1"/>
  <c r="W127" s="1"/>
  <c r="W128" s="1"/>
  <c r="X120"/>
  <c r="X119"/>
  <c r="X118" s="1"/>
  <c r="X117" s="1"/>
  <c r="X116" s="1"/>
  <c r="X115" s="1"/>
  <c r="X114" s="1"/>
  <c r="X113" s="1"/>
  <c r="X112" s="1"/>
  <c r="X111" s="1"/>
  <c r="X102"/>
  <c r="X103" s="1"/>
  <c r="X104" s="1"/>
  <c r="X105" s="1"/>
  <c r="X106" s="1"/>
  <c r="X107" s="1"/>
  <c r="X108" s="1"/>
  <c r="Y101"/>
  <c r="Y102" s="1"/>
  <c r="Y103" s="1"/>
  <c r="Y104" s="1"/>
  <c r="Y105" s="1"/>
  <c r="Y106" s="1"/>
  <c r="Y107" s="1"/>
  <c r="Y108" s="1"/>
  <c r="W101"/>
  <c r="W102" s="1"/>
  <c r="W103" s="1"/>
  <c r="W104" s="1"/>
  <c r="W105" s="1"/>
  <c r="W106" s="1"/>
  <c r="W107" s="1"/>
  <c r="W108" s="1"/>
  <c r="Y100"/>
  <c r="Y99" s="1"/>
  <c r="Y98" s="1"/>
  <c r="Y97" s="1"/>
  <c r="Y96" s="1"/>
  <c r="Y95" s="1"/>
  <c r="Y94" s="1"/>
  <c r="Y93" s="1"/>
  <c r="Y92" s="1"/>
  <c r="Y91" s="1"/>
  <c r="X100"/>
  <c r="W100"/>
  <c r="W99" s="1"/>
  <c r="W98" s="1"/>
  <c r="W97" s="1"/>
  <c r="W96" s="1"/>
  <c r="W95" s="1"/>
  <c r="W94" s="1"/>
  <c r="W93" s="1"/>
  <c r="W92" s="1"/>
  <c r="W91" s="1"/>
  <c r="X99"/>
  <c r="X98" s="1"/>
  <c r="X97" s="1"/>
  <c r="X96" s="1"/>
  <c r="X95" s="1"/>
  <c r="X94" s="1"/>
  <c r="X93" s="1"/>
  <c r="X92" s="1"/>
  <c r="X91" s="1"/>
  <c r="X82"/>
  <c r="X83" s="1"/>
  <c r="X84" s="1"/>
  <c r="X85" s="1"/>
  <c r="X86" s="1"/>
  <c r="X87" s="1"/>
  <c r="X88" s="1"/>
  <c r="Y81"/>
  <c r="Y82" s="1"/>
  <c r="Y83" s="1"/>
  <c r="Y84" s="1"/>
  <c r="Y85" s="1"/>
  <c r="Y86" s="1"/>
  <c r="Y87" s="1"/>
  <c r="Y88" s="1"/>
  <c r="W81"/>
  <c r="W82" s="1"/>
  <c r="W83" s="1"/>
  <c r="W84" s="1"/>
  <c r="W85" s="1"/>
  <c r="W86" s="1"/>
  <c r="W87" s="1"/>
  <c r="W88" s="1"/>
  <c r="Y80"/>
  <c r="X80"/>
  <c r="X79" s="1"/>
  <c r="X78" s="1"/>
  <c r="X77" s="1"/>
  <c r="X76" s="1"/>
  <c r="X75" s="1"/>
  <c r="X74" s="1"/>
  <c r="X73" s="1"/>
  <c r="X72" s="1"/>
  <c r="X71" s="1"/>
  <c r="Y79"/>
  <c r="Y78" s="1"/>
  <c r="Y77" s="1"/>
  <c r="Y76" s="1"/>
  <c r="Y75" s="1"/>
  <c r="Y74" s="1"/>
  <c r="Y73" s="1"/>
  <c r="Y72" s="1"/>
  <c r="Y71" s="1"/>
  <c r="X62"/>
  <c r="X63" s="1"/>
  <c r="X64" s="1"/>
  <c r="X65" s="1"/>
  <c r="X66" s="1"/>
  <c r="X67" s="1"/>
  <c r="X68" s="1"/>
  <c r="Y61"/>
  <c r="Y60" s="1"/>
  <c r="Y59" s="1"/>
  <c r="Y58" s="1"/>
  <c r="Y57" s="1"/>
  <c r="Y56" s="1"/>
  <c r="Y55" s="1"/>
  <c r="Y54" s="1"/>
  <c r="Y53" s="1"/>
  <c r="Y52" s="1"/>
  <c r="Y51" s="1"/>
  <c r="W61"/>
  <c r="W62" s="1"/>
  <c r="W63" s="1"/>
  <c r="W64" s="1"/>
  <c r="W65" s="1"/>
  <c r="W66" s="1"/>
  <c r="W67" s="1"/>
  <c r="W68" s="1"/>
  <c r="X60"/>
  <c r="X59"/>
  <c r="X58" s="1"/>
  <c r="X57" s="1"/>
  <c r="X56" s="1"/>
  <c r="X55" s="1"/>
  <c r="X54" s="1"/>
  <c r="X53" s="1"/>
  <c r="X52" s="1"/>
  <c r="X51" s="1"/>
  <c r="X42"/>
  <c r="X43" s="1"/>
  <c r="X44" s="1"/>
  <c r="X45" s="1"/>
  <c r="X46" s="1"/>
  <c r="X47" s="1"/>
  <c r="X48" s="1"/>
  <c r="Y41"/>
  <c r="Y40" s="1"/>
  <c r="Y39" s="1"/>
  <c r="Y38" s="1"/>
  <c r="Y37" s="1"/>
  <c r="Y36" s="1"/>
  <c r="Y35" s="1"/>
  <c r="Y34" s="1"/>
  <c r="Y33" s="1"/>
  <c r="Y32" s="1"/>
  <c r="Y31" s="1"/>
  <c r="W41"/>
  <c r="W42" s="1"/>
  <c r="W43" s="1"/>
  <c r="W44" s="1"/>
  <c r="W45" s="1"/>
  <c r="W46" s="1"/>
  <c r="W47" s="1"/>
  <c r="W48" s="1"/>
  <c r="X40"/>
  <c r="X39" s="1"/>
  <c r="X38" s="1"/>
  <c r="X37" s="1"/>
  <c r="X36" s="1"/>
  <c r="X35" s="1"/>
  <c r="X34" s="1"/>
  <c r="X33" s="1"/>
  <c r="X32" s="1"/>
  <c r="X31" s="1"/>
  <c r="X22"/>
  <c r="X23" s="1"/>
  <c r="X24" s="1"/>
  <c r="X25" s="1"/>
  <c r="X26" s="1"/>
  <c r="X27" s="1"/>
  <c r="X28" s="1"/>
  <c r="W21"/>
  <c r="W22" s="1"/>
  <c r="W23" s="1"/>
  <c r="W24" s="1"/>
  <c r="W25" s="1"/>
  <c r="W26" s="1"/>
  <c r="W27" s="1"/>
  <c r="W28" s="1"/>
  <c r="X20"/>
  <c r="W20"/>
  <c r="X19"/>
  <c r="W19"/>
  <c r="X18"/>
  <c r="W18"/>
  <c r="X17"/>
  <c r="W17"/>
  <c r="X16"/>
  <c r="W16"/>
  <c r="X15"/>
  <c r="W15"/>
  <c r="X14"/>
  <c r="W14"/>
  <c r="X13"/>
  <c r="W13"/>
  <c r="X12"/>
  <c r="W12"/>
  <c r="X11"/>
  <c r="W11"/>
  <c r="Y21"/>
  <c r="Y22" s="1"/>
  <c r="Y23" s="1"/>
  <c r="Y24" s="1"/>
  <c r="Y25" s="1"/>
  <c r="Y26" s="1"/>
  <c r="Y27" s="1"/>
  <c r="Y28" s="1"/>
  <c r="L122"/>
  <c r="L123" s="1"/>
  <c r="L124" s="1"/>
  <c r="L125" s="1"/>
  <c r="L126" s="1"/>
  <c r="L127" s="1"/>
  <c r="L128" s="1"/>
  <c r="M121"/>
  <c r="M122" s="1"/>
  <c r="M123" s="1"/>
  <c r="M124" s="1"/>
  <c r="M125" s="1"/>
  <c r="M126" s="1"/>
  <c r="M127" s="1"/>
  <c r="M128" s="1"/>
  <c r="K121"/>
  <c r="K122" s="1"/>
  <c r="K123" s="1"/>
  <c r="K124" s="1"/>
  <c r="K125" s="1"/>
  <c r="K126" s="1"/>
  <c r="K127" s="1"/>
  <c r="K128" s="1"/>
  <c r="M120"/>
  <c r="M119" s="1"/>
  <c r="M118" s="1"/>
  <c r="M117" s="1"/>
  <c r="M116" s="1"/>
  <c r="M115" s="1"/>
  <c r="M114" s="1"/>
  <c r="M113" s="1"/>
  <c r="M112" s="1"/>
  <c r="M111" s="1"/>
  <c r="L120"/>
  <c r="K120"/>
  <c r="K119" s="1"/>
  <c r="K118" s="1"/>
  <c r="K117" s="1"/>
  <c r="K116" s="1"/>
  <c r="K115" s="1"/>
  <c r="K114" s="1"/>
  <c r="K113" s="1"/>
  <c r="K112" s="1"/>
  <c r="K111" s="1"/>
  <c r="L119"/>
  <c r="L118" s="1"/>
  <c r="L117" s="1"/>
  <c r="L116" s="1"/>
  <c r="L115" s="1"/>
  <c r="L114" s="1"/>
  <c r="L113" s="1"/>
  <c r="L112" s="1"/>
  <c r="L111" s="1"/>
  <c r="L102"/>
  <c r="L103" s="1"/>
  <c r="L104" s="1"/>
  <c r="L105" s="1"/>
  <c r="L106" s="1"/>
  <c r="L107" s="1"/>
  <c r="L108" s="1"/>
  <c r="M101"/>
  <c r="M100" s="1"/>
  <c r="M99" s="1"/>
  <c r="M98" s="1"/>
  <c r="M97" s="1"/>
  <c r="M96" s="1"/>
  <c r="M95" s="1"/>
  <c r="M94" s="1"/>
  <c r="M93" s="1"/>
  <c r="M92" s="1"/>
  <c r="M91" s="1"/>
  <c r="K101"/>
  <c r="K102" s="1"/>
  <c r="K103" s="1"/>
  <c r="K104" s="1"/>
  <c r="K105" s="1"/>
  <c r="K106" s="1"/>
  <c r="K107" s="1"/>
  <c r="K108" s="1"/>
  <c r="J101"/>
  <c r="J102" s="1"/>
  <c r="J103" s="1"/>
  <c r="J104" s="1"/>
  <c r="J105" s="1"/>
  <c r="J106" s="1"/>
  <c r="J107" s="1"/>
  <c r="J108" s="1"/>
  <c r="L100"/>
  <c r="K100"/>
  <c r="K99" s="1"/>
  <c r="K98" s="1"/>
  <c r="K97" s="1"/>
  <c r="K96" s="1"/>
  <c r="K95" s="1"/>
  <c r="K94" s="1"/>
  <c r="K93" s="1"/>
  <c r="K92" s="1"/>
  <c r="K91" s="1"/>
  <c r="L99"/>
  <c r="L98" s="1"/>
  <c r="L97" s="1"/>
  <c r="L96" s="1"/>
  <c r="L95" s="1"/>
  <c r="L94" s="1"/>
  <c r="L93" s="1"/>
  <c r="L92" s="1"/>
  <c r="L91" s="1"/>
  <c r="L82"/>
  <c r="L83" s="1"/>
  <c r="L84" s="1"/>
  <c r="L85" s="1"/>
  <c r="L86" s="1"/>
  <c r="L87" s="1"/>
  <c r="L88" s="1"/>
  <c r="M81"/>
  <c r="M82" s="1"/>
  <c r="M83" s="1"/>
  <c r="M84" s="1"/>
  <c r="M85" s="1"/>
  <c r="M86" s="1"/>
  <c r="M87" s="1"/>
  <c r="M88" s="1"/>
  <c r="K81"/>
  <c r="K82" s="1"/>
  <c r="K83" s="1"/>
  <c r="K84" s="1"/>
  <c r="K85" s="1"/>
  <c r="K86" s="1"/>
  <c r="K87" s="1"/>
  <c r="K88" s="1"/>
  <c r="J81"/>
  <c r="J82" s="1"/>
  <c r="J83" s="1"/>
  <c r="J84" s="1"/>
  <c r="J85" s="1"/>
  <c r="J86" s="1"/>
  <c r="J87" s="1"/>
  <c r="J88" s="1"/>
  <c r="M80"/>
  <c r="L80"/>
  <c r="K80"/>
  <c r="J80"/>
  <c r="M79"/>
  <c r="L79"/>
  <c r="K79"/>
  <c r="J79"/>
  <c r="M78"/>
  <c r="L78"/>
  <c r="K78"/>
  <c r="J78"/>
  <c r="M77"/>
  <c r="L77"/>
  <c r="K77"/>
  <c r="J77"/>
  <c r="M76"/>
  <c r="L76"/>
  <c r="K76"/>
  <c r="J76"/>
  <c r="M75"/>
  <c r="L75"/>
  <c r="K75"/>
  <c r="J75"/>
  <c r="M74"/>
  <c r="L74"/>
  <c r="K74"/>
  <c r="J74"/>
  <c r="M73"/>
  <c r="L73"/>
  <c r="K73"/>
  <c r="J73"/>
  <c r="M72"/>
  <c r="L72"/>
  <c r="K72"/>
  <c r="J72"/>
  <c r="M71"/>
  <c r="L71"/>
  <c r="K71"/>
  <c r="J71"/>
  <c r="L62"/>
  <c r="L63" s="1"/>
  <c r="L64" s="1"/>
  <c r="L65" s="1"/>
  <c r="L66" s="1"/>
  <c r="L67" s="1"/>
  <c r="L68" s="1"/>
  <c r="M61"/>
  <c r="M60" s="1"/>
  <c r="M59" s="1"/>
  <c r="M58" s="1"/>
  <c r="M57" s="1"/>
  <c r="M56" s="1"/>
  <c r="M55" s="1"/>
  <c r="M54" s="1"/>
  <c r="M53" s="1"/>
  <c r="M52" s="1"/>
  <c r="M51" s="1"/>
  <c r="K61"/>
  <c r="K62" s="1"/>
  <c r="K63" s="1"/>
  <c r="K64" s="1"/>
  <c r="K65" s="1"/>
  <c r="K66" s="1"/>
  <c r="K67" s="1"/>
  <c r="K68" s="1"/>
  <c r="J61"/>
  <c r="J62" s="1"/>
  <c r="J63" s="1"/>
  <c r="J64" s="1"/>
  <c r="J65" s="1"/>
  <c r="J66" s="1"/>
  <c r="J67" s="1"/>
  <c r="J68" s="1"/>
  <c r="L60"/>
  <c r="K60"/>
  <c r="K59" s="1"/>
  <c r="K58" s="1"/>
  <c r="K57" s="1"/>
  <c r="K56" s="1"/>
  <c r="K55" s="1"/>
  <c r="K54" s="1"/>
  <c r="K53" s="1"/>
  <c r="K52" s="1"/>
  <c r="K51" s="1"/>
  <c r="L59"/>
  <c r="L58" s="1"/>
  <c r="L57" s="1"/>
  <c r="L56" s="1"/>
  <c r="L55" s="1"/>
  <c r="L54" s="1"/>
  <c r="L53" s="1"/>
  <c r="L52" s="1"/>
  <c r="L51" s="1"/>
  <c r="L42"/>
  <c r="L43" s="1"/>
  <c r="L44" s="1"/>
  <c r="L45" s="1"/>
  <c r="L46" s="1"/>
  <c r="L47" s="1"/>
  <c r="L48" s="1"/>
  <c r="M41"/>
  <c r="M40" s="1"/>
  <c r="M39" s="1"/>
  <c r="M38" s="1"/>
  <c r="M37" s="1"/>
  <c r="M36" s="1"/>
  <c r="M35" s="1"/>
  <c r="M34" s="1"/>
  <c r="M33" s="1"/>
  <c r="M32" s="1"/>
  <c r="M31" s="1"/>
  <c r="K41"/>
  <c r="K42" s="1"/>
  <c r="K43" s="1"/>
  <c r="K44" s="1"/>
  <c r="K45" s="1"/>
  <c r="K46" s="1"/>
  <c r="K47" s="1"/>
  <c r="K48" s="1"/>
  <c r="L40"/>
  <c r="L39" s="1"/>
  <c r="L38" s="1"/>
  <c r="L37" s="1"/>
  <c r="L36" s="1"/>
  <c r="L35" s="1"/>
  <c r="L34" s="1"/>
  <c r="L33" s="1"/>
  <c r="L32" s="1"/>
  <c r="L31" s="1"/>
  <c r="G12"/>
  <c r="F12"/>
  <c r="E12"/>
  <c r="E11" s="1"/>
  <c r="D12"/>
  <c r="F11"/>
  <c r="D11"/>
  <c r="G11"/>
  <c r="M12"/>
  <c r="L12"/>
  <c r="K12"/>
  <c r="J12"/>
  <c r="I12"/>
  <c r="H12"/>
  <c r="M11"/>
  <c r="L11"/>
  <c r="K11"/>
  <c r="J11"/>
  <c r="I11"/>
  <c r="H11"/>
  <c r="L20"/>
  <c r="K20"/>
  <c r="J20"/>
  <c r="I20"/>
  <c r="H20"/>
  <c r="G20"/>
  <c r="F20"/>
  <c r="E20"/>
  <c r="D20"/>
  <c r="M19"/>
  <c r="L19"/>
  <c r="K19"/>
  <c r="J19"/>
  <c r="I19"/>
  <c r="H19"/>
  <c r="G19"/>
  <c r="F19"/>
  <c r="E19"/>
  <c r="D19"/>
  <c r="M18"/>
  <c r="L18"/>
  <c r="K18"/>
  <c r="J18"/>
  <c r="I18"/>
  <c r="H18"/>
  <c r="G18"/>
  <c r="F18"/>
  <c r="E18"/>
  <c r="D18"/>
  <c r="M17"/>
  <c r="L17"/>
  <c r="K17"/>
  <c r="J17"/>
  <c r="I17"/>
  <c r="H17"/>
  <c r="G17"/>
  <c r="F17"/>
  <c r="E17"/>
  <c r="D17"/>
  <c r="M16"/>
  <c r="L16"/>
  <c r="K16"/>
  <c r="J16"/>
  <c r="I16"/>
  <c r="H16"/>
  <c r="G16"/>
  <c r="F16"/>
  <c r="E16"/>
  <c r="D16"/>
  <c r="M15"/>
  <c r="L15"/>
  <c r="K15"/>
  <c r="J15"/>
  <c r="I15"/>
  <c r="H15"/>
  <c r="G15"/>
  <c r="F15"/>
  <c r="E15"/>
  <c r="D15"/>
  <c r="M14"/>
  <c r="L14"/>
  <c r="K14"/>
  <c r="J14"/>
  <c r="I14"/>
  <c r="H14"/>
  <c r="G14"/>
  <c r="F14"/>
  <c r="E14"/>
  <c r="D14"/>
  <c r="M13"/>
  <c r="L13"/>
  <c r="K13"/>
  <c r="J13"/>
  <c r="I13"/>
  <c r="H13"/>
  <c r="G13"/>
  <c r="F13"/>
  <c r="E13"/>
  <c r="D13"/>
  <c r="M20"/>
  <c r="K22"/>
  <c r="K23" s="1"/>
  <c r="K24" s="1"/>
  <c r="K25" s="1"/>
  <c r="K26" s="1"/>
  <c r="K27" s="1"/>
  <c r="K28" s="1"/>
  <c r="J22"/>
  <c r="J23" s="1"/>
  <c r="J24" s="1"/>
  <c r="J25" s="1"/>
  <c r="J26" s="1"/>
  <c r="J27" s="1"/>
  <c r="J28" s="1"/>
  <c r="I22"/>
  <c r="I23" s="1"/>
  <c r="I24" s="1"/>
  <c r="I25" s="1"/>
  <c r="I26" s="1"/>
  <c r="I27" s="1"/>
  <c r="I28" s="1"/>
  <c r="H22"/>
  <c r="H23" s="1"/>
  <c r="H24" s="1"/>
  <c r="H25" s="1"/>
  <c r="H26" s="1"/>
  <c r="H27" s="1"/>
  <c r="H28" s="1"/>
  <c r="G22"/>
  <c r="G23" s="1"/>
  <c r="G24" s="1"/>
  <c r="G25" s="1"/>
  <c r="G26" s="1"/>
  <c r="G27" s="1"/>
  <c r="G28" s="1"/>
  <c r="F22"/>
  <c r="F23" s="1"/>
  <c r="F24" s="1"/>
  <c r="F25" s="1"/>
  <c r="F26" s="1"/>
  <c r="F27" s="1"/>
  <c r="F28" s="1"/>
  <c r="E22"/>
  <c r="E23" s="1"/>
  <c r="E24" s="1"/>
  <c r="E25" s="1"/>
  <c r="E26" s="1"/>
  <c r="E27" s="1"/>
  <c r="E28" s="1"/>
  <c r="D22"/>
  <c r="D23" s="1"/>
  <c r="D24" s="1"/>
  <c r="D25" s="1"/>
  <c r="D26" s="1"/>
  <c r="D27" s="1"/>
  <c r="D28" s="1"/>
  <c r="M22"/>
  <c r="M23" s="1"/>
  <c r="M24" s="1"/>
  <c r="M25" s="1"/>
  <c r="M26" s="1"/>
  <c r="M27" s="1"/>
  <c r="M28" s="1"/>
  <c r="L23"/>
  <c r="L24" s="1"/>
  <c r="L25" s="1"/>
  <c r="L26" s="1"/>
  <c r="L27" s="1"/>
  <c r="L28" s="1"/>
  <c r="L22"/>
  <c r="M1"/>
  <c r="J1"/>
  <c r="F43" i="7"/>
  <c r="F53"/>
  <c r="F66"/>
  <c r="F67"/>
  <c r="M141" i="3"/>
  <c r="M140" s="1"/>
  <c r="M139" s="1"/>
  <c r="M138" s="1"/>
  <c r="M137" s="1"/>
  <c r="M136" s="1"/>
  <c r="M135" s="1"/>
  <c r="M134" s="1"/>
  <c r="M133" s="1"/>
  <c r="M132" s="1"/>
  <c r="M131" s="1"/>
  <c r="L142"/>
  <c r="L143" s="1"/>
  <c r="L144" s="1"/>
  <c r="L145" s="1"/>
  <c r="L146" s="1"/>
  <c r="L147" s="1"/>
  <c r="L148" s="1"/>
  <c r="L140"/>
  <c r="L139" s="1"/>
  <c r="L138" s="1"/>
  <c r="L137" s="1"/>
  <c r="L136" s="1"/>
  <c r="L135" s="1"/>
  <c r="L134" s="1"/>
  <c r="L133" s="1"/>
  <c r="L132" s="1"/>
  <c r="L131" s="1"/>
  <c r="M142"/>
  <c r="M143" s="1"/>
  <c r="M144" s="1"/>
  <c r="M145" s="1"/>
  <c r="M146" s="1"/>
  <c r="M147" s="1"/>
  <c r="M148" s="1"/>
  <c r="K141"/>
  <c r="K140" s="1"/>
  <c r="K139" s="1"/>
  <c r="K138" s="1"/>
  <c r="K137" s="1"/>
  <c r="K136" s="1"/>
  <c r="K135" s="1"/>
  <c r="K134" s="1"/>
  <c r="K133" s="1"/>
  <c r="K132" s="1"/>
  <c r="K131" s="1"/>
  <c r="J141"/>
  <c r="J142" s="1"/>
  <c r="J143" s="1"/>
  <c r="J144" s="1"/>
  <c r="J145" s="1"/>
  <c r="J146" s="1"/>
  <c r="J147" s="1"/>
  <c r="J148" s="1"/>
  <c r="F127" i="7"/>
  <c r="F125"/>
  <c r="F123"/>
  <c r="F157"/>
  <c r="F155"/>
  <c r="F187"/>
  <c r="F186"/>
  <c r="F185"/>
  <c r="F119"/>
  <c r="F118"/>
  <c r="F150"/>
  <c r="F182"/>
  <c r="F181"/>
  <c r="F180"/>
  <c r="F179"/>
  <c r="F178"/>
  <c r="F177"/>
  <c r="F176"/>
  <c r="F175"/>
  <c r="F144"/>
  <c r="F114"/>
  <c r="F113"/>
  <c r="F112"/>
  <c r="F142"/>
  <c r="F162"/>
  <c r="F140"/>
  <c r="F99"/>
  <c r="F156"/>
  <c r="F97"/>
  <c r="F136"/>
  <c r="F134"/>
  <c r="F132"/>
  <c r="F130"/>
  <c r="F149"/>
  <c r="F148"/>
  <c r="F147"/>
  <c r="F116"/>
  <c r="F115"/>
  <c r="F110"/>
  <c r="F108"/>
  <c r="F143"/>
  <c r="F103"/>
  <c r="F102"/>
  <c r="F101"/>
  <c r="F100"/>
  <c r="F98"/>
  <c r="F96"/>
  <c r="F135"/>
  <c r="F131"/>
  <c r="F129"/>
  <c r="F161"/>
  <c r="F160"/>
  <c r="F159"/>
  <c r="F158"/>
  <c r="F128"/>
  <c r="F196"/>
  <c r="F195"/>
  <c r="F194"/>
  <c r="F174"/>
  <c r="F173"/>
  <c r="F172"/>
  <c r="F171"/>
  <c r="F81"/>
  <c r="F80"/>
  <c r="F56"/>
  <c r="F78"/>
  <c r="F77"/>
  <c r="F57"/>
  <c r="F75"/>
  <c r="F74"/>
  <c r="F73"/>
  <c r="F72"/>
  <c r="F71"/>
  <c r="F70"/>
  <c r="F63"/>
  <c r="F61"/>
  <c r="F59"/>
  <c r="F64"/>
  <c r="F65"/>
  <c r="F60"/>
  <c r="F50"/>
  <c r="F48"/>
  <c r="F47"/>
  <c r="F49"/>
  <c r="F90"/>
  <c r="F76"/>
  <c r="F54"/>
  <c r="F35"/>
  <c r="F34"/>
  <c r="F39"/>
  <c r="F42"/>
  <c r="F89"/>
  <c r="F40"/>
  <c r="F44"/>
  <c r="F51"/>
  <c r="F36"/>
  <c r="F52"/>
  <c r="F38"/>
  <c r="F32"/>
  <c r="F203"/>
  <c r="F204"/>
  <c r="F41"/>
  <c r="F55"/>
  <c r="F58"/>
  <c r="F86"/>
  <c r="F85"/>
  <c r="F82"/>
  <c r="F91"/>
  <c r="F88"/>
  <c r="F84"/>
  <c r="F83"/>
  <c r="F7" i="2"/>
  <c r="F6"/>
  <c r="F5"/>
  <c r="M21" i="3"/>
  <c r="J21"/>
  <c r="I21" s="1"/>
  <c r="H21" s="1"/>
  <c r="G21" s="1"/>
  <c r="F21" s="1"/>
  <c r="E21" s="1"/>
  <c r="D21" s="1"/>
  <c r="K21"/>
  <c r="AM79" i="7"/>
  <c r="AJ79"/>
  <c r="AK79" s="1"/>
  <c r="F79" s="1"/>
  <c r="AM42"/>
  <c r="AL42" s="1"/>
  <c r="AJ42"/>
  <c r="AM33"/>
  <c r="AJ33"/>
  <c r="AK33" s="1"/>
  <c r="AM46"/>
  <c r="AJ46"/>
  <c r="AK46" s="1"/>
  <c r="F46" s="1"/>
  <c r="AM37"/>
  <c r="AJ37"/>
  <c r="AK37" s="1"/>
  <c r="F37" s="1"/>
  <c r="AM139"/>
  <c r="AJ139"/>
  <c r="AK139" s="1"/>
  <c r="F139" s="1"/>
  <c r="AM97"/>
  <c r="AL97" s="1"/>
  <c r="AJ97"/>
  <c r="AM136"/>
  <c r="AL136" s="1"/>
  <c r="AJ136"/>
  <c r="AM130"/>
  <c r="AL130" s="1"/>
  <c r="AJ130"/>
  <c r="AM125"/>
  <c r="AL125" s="1"/>
  <c r="AJ125"/>
  <c r="AM121"/>
  <c r="AJ121"/>
  <c r="AK121" s="1"/>
  <c r="F121" s="1"/>
  <c r="AM127"/>
  <c r="AL127" s="1"/>
  <c r="AJ127"/>
  <c r="AM123"/>
  <c r="AL123" s="1"/>
  <c r="AJ123"/>
  <c r="AM107"/>
  <c r="AJ107"/>
  <c r="AK107" s="1"/>
  <c r="F107" s="1"/>
  <c r="AM105"/>
  <c r="AJ105"/>
  <c r="AK105" s="1"/>
  <c r="F105" s="1"/>
  <c r="AM111"/>
  <c r="AJ111"/>
  <c r="AK111" s="1"/>
  <c r="F111" s="1"/>
  <c r="AM109"/>
  <c r="AJ109"/>
  <c r="AK109" s="1"/>
  <c r="F109" s="1"/>
  <c r="AM117"/>
  <c r="AJ117"/>
  <c r="AK117" s="1"/>
  <c r="F117" s="1"/>
  <c r="AM184"/>
  <c r="AJ184"/>
  <c r="AK184" s="1"/>
  <c r="F184" s="1"/>
  <c r="AM168"/>
  <c r="AJ168"/>
  <c r="AK168" s="1"/>
  <c r="F168" s="1"/>
  <c r="AM166"/>
  <c r="AJ166"/>
  <c r="AK166" s="1"/>
  <c r="F166" s="1"/>
  <c r="AM164"/>
  <c r="AJ164"/>
  <c r="AK164" s="1"/>
  <c r="F164" s="1"/>
  <c r="AM170"/>
  <c r="AJ170"/>
  <c r="AK170" s="1"/>
  <c r="F170" s="1"/>
  <c r="AM202"/>
  <c r="AJ202"/>
  <c r="AK202" s="1"/>
  <c r="F202" s="1"/>
  <c r="AM200"/>
  <c r="AJ200"/>
  <c r="AK200" s="1"/>
  <c r="F200" s="1"/>
  <c r="AM198"/>
  <c r="AJ198"/>
  <c r="AK198" s="1"/>
  <c r="F198" s="1"/>
  <c r="AM193"/>
  <c r="AJ193"/>
  <c r="AK193" s="1"/>
  <c r="F193" s="1"/>
  <c r="AM191"/>
  <c r="AJ191"/>
  <c r="AK191" s="1"/>
  <c r="F191" s="1"/>
  <c r="AM189"/>
  <c r="AJ189"/>
  <c r="AK189" s="1"/>
  <c r="F189" s="1"/>
  <c r="AM151"/>
  <c r="AJ151"/>
  <c r="AK151" s="1"/>
  <c r="F151" s="1"/>
  <c r="AM142"/>
  <c r="AL142" s="1"/>
  <c r="AJ142"/>
  <c r="AM146"/>
  <c r="AJ146"/>
  <c r="AK146" s="1"/>
  <c r="F146" s="1"/>
  <c r="AM153"/>
  <c r="AJ153"/>
  <c r="AK153" s="1"/>
  <c r="F153" s="1"/>
  <c r="AM141"/>
  <c r="AJ141"/>
  <c r="AK141" s="1"/>
  <c r="F141" s="1"/>
  <c r="AM145"/>
  <c r="AJ145"/>
  <c r="AK145" s="1"/>
  <c r="F145" s="1"/>
  <c r="AM152"/>
  <c r="AJ152"/>
  <c r="AK152" s="1"/>
  <c r="F152" s="1"/>
  <c r="AM41"/>
  <c r="AL41" s="1"/>
  <c r="AJ41"/>
  <c r="AM32"/>
  <c r="AL32" s="1"/>
  <c r="AJ32"/>
  <c r="AM31"/>
  <c r="AK31"/>
  <c r="AM45"/>
  <c r="AK45"/>
  <c r="F45" s="1"/>
  <c r="AM36"/>
  <c r="AL36" s="1"/>
  <c r="AJ36"/>
  <c r="AM183"/>
  <c r="AJ183"/>
  <c r="AK183" s="1"/>
  <c r="F183" s="1"/>
  <c r="AM167"/>
  <c r="AJ167"/>
  <c r="AK167" s="1"/>
  <c r="F167" s="1"/>
  <c r="AM165"/>
  <c r="AJ165"/>
  <c r="AK165" s="1"/>
  <c r="F165" s="1"/>
  <c r="AM163"/>
  <c r="AJ163"/>
  <c r="AK163" s="1"/>
  <c r="F163" s="1"/>
  <c r="AM169"/>
  <c r="AJ169"/>
  <c r="AK169" s="1"/>
  <c r="F169" s="1"/>
  <c r="AM201"/>
  <c r="AJ201"/>
  <c r="AK201" s="1"/>
  <c r="F201" s="1"/>
  <c r="AM199"/>
  <c r="AJ199"/>
  <c r="AK199" s="1"/>
  <c r="F199" s="1"/>
  <c r="AM197"/>
  <c r="AJ197"/>
  <c r="AK197" s="1"/>
  <c r="F197" s="1"/>
  <c r="AM192"/>
  <c r="AJ192"/>
  <c r="AK192" s="1"/>
  <c r="F192" s="1"/>
  <c r="AM190"/>
  <c r="AJ190"/>
  <c r="AK190" s="1"/>
  <c r="F190" s="1"/>
  <c r="AM188"/>
  <c r="AJ188"/>
  <c r="AK188" s="1"/>
  <c r="F188" s="1"/>
  <c r="AM138"/>
  <c r="AJ138"/>
  <c r="AK138" s="1"/>
  <c r="F138" s="1"/>
  <c r="AM143"/>
  <c r="AL143" s="1"/>
  <c r="AJ143"/>
  <c r="AM147"/>
  <c r="AL147" s="1"/>
  <c r="AJ147"/>
  <c r="AM154"/>
  <c r="AJ154"/>
  <c r="AK154" s="1"/>
  <c r="F154" s="1"/>
  <c r="AM137"/>
  <c r="AJ137"/>
  <c r="AK137" s="1"/>
  <c r="F137" s="1"/>
  <c r="AM133"/>
  <c r="AJ133"/>
  <c r="AK133" s="1"/>
  <c r="F133" s="1"/>
  <c r="AM131"/>
  <c r="AL131" s="1"/>
  <c r="AJ131"/>
  <c r="AM96"/>
  <c r="AL96" s="1"/>
  <c r="AJ96"/>
  <c r="AM135"/>
  <c r="AL135" s="1"/>
  <c r="AJ135"/>
  <c r="AM124"/>
  <c r="AJ124"/>
  <c r="AK124" s="1"/>
  <c r="F124" s="1"/>
  <c r="AM120"/>
  <c r="AJ120"/>
  <c r="AK120" s="1"/>
  <c r="F120" s="1"/>
  <c r="AM126"/>
  <c r="AJ126"/>
  <c r="AK126" s="1"/>
  <c r="F126" s="1"/>
  <c r="AM122"/>
  <c r="AJ122"/>
  <c r="AK122" s="1"/>
  <c r="F122" s="1"/>
  <c r="AM94"/>
  <c r="AJ94"/>
  <c r="AK94" s="1"/>
  <c r="F94" s="1"/>
  <c r="AM92"/>
  <c r="AJ92"/>
  <c r="AK92" s="1"/>
  <c r="F92" s="1"/>
  <c r="AM95"/>
  <c r="AJ95"/>
  <c r="AK95" s="1"/>
  <c r="F95" s="1"/>
  <c r="AM93"/>
  <c r="AJ93"/>
  <c r="AK93" s="1"/>
  <c r="F93" s="1"/>
  <c r="AM106"/>
  <c r="AJ106"/>
  <c r="AK106" s="1"/>
  <c r="F106" s="1"/>
  <c r="AM104"/>
  <c r="AJ104"/>
  <c r="AK104" s="1"/>
  <c r="F104" s="1"/>
  <c r="AM110"/>
  <c r="AL110" s="1"/>
  <c r="AJ110"/>
  <c r="AM108"/>
  <c r="AL108" s="1"/>
  <c r="AJ108"/>
  <c r="AM116"/>
  <c r="AL116" s="1"/>
  <c r="AJ116"/>
  <c r="D27" i="6" l="1"/>
  <c r="G22"/>
  <c r="J22"/>
  <c r="L22" s="1"/>
  <c r="T100" i="2"/>
  <c r="T110"/>
  <c r="T102"/>
  <c r="T105"/>
  <c r="T107"/>
  <c r="T109"/>
  <c r="V101"/>
  <c r="V110"/>
  <c r="T222" i="3"/>
  <c r="T223" s="1"/>
  <c r="T224" s="1"/>
  <c r="T225" s="1"/>
  <c r="T226" s="1"/>
  <c r="T227" s="1"/>
  <c r="T228" s="1"/>
  <c r="S221"/>
  <c r="T220"/>
  <c r="T219" s="1"/>
  <c r="T218" s="1"/>
  <c r="T217" s="1"/>
  <c r="T216" s="1"/>
  <c r="T215" s="1"/>
  <c r="T214" s="1"/>
  <c r="T213" s="1"/>
  <c r="T212" s="1"/>
  <c r="T211" s="1"/>
  <c r="U202"/>
  <c r="U203" s="1"/>
  <c r="U204" s="1"/>
  <c r="U205" s="1"/>
  <c r="U206" s="1"/>
  <c r="U207" s="1"/>
  <c r="U208" s="1"/>
  <c r="T201"/>
  <c r="U200"/>
  <c r="U199" s="1"/>
  <c r="U198" s="1"/>
  <c r="U197" s="1"/>
  <c r="U196" s="1"/>
  <c r="U195" s="1"/>
  <c r="U194" s="1"/>
  <c r="U193" s="1"/>
  <c r="U192" s="1"/>
  <c r="U191" s="1"/>
  <c r="J63" i="9"/>
  <c r="I63" s="1"/>
  <c r="H63" s="1"/>
  <c r="G63" s="1"/>
  <c r="F63" s="1"/>
  <c r="L58" s="1"/>
  <c r="V103" i="2"/>
  <c r="V102"/>
  <c r="V104"/>
  <c r="V105"/>
  <c r="V106"/>
  <c r="V107"/>
  <c r="V108"/>
  <c r="V109"/>
  <c r="T97"/>
  <c r="U97" s="1"/>
  <c r="T99"/>
  <c r="T101"/>
  <c r="T98"/>
  <c r="L88"/>
  <c r="J35"/>
  <c r="J12"/>
  <c r="F16"/>
  <c r="J16"/>
  <c r="N16"/>
  <c r="J49"/>
  <c r="H44"/>
  <c r="W60" i="3"/>
  <c r="W59" s="1"/>
  <c r="W58" s="1"/>
  <c r="W57" s="1"/>
  <c r="W56" s="1"/>
  <c r="W55" s="1"/>
  <c r="W54" s="1"/>
  <c r="W53" s="1"/>
  <c r="W52" s="1"/>
  <c r="W51" s="1"/>
  <c r="V61"/>
  <c r="V62" s="1"/>
  <c r="V63" s="1"/>
  <c r="V64" s="1"/>
  <c r="V65" s="1"/>
  <c r="V66" s="1"/>
  <c r="V67" s="1"/>
  <c r="V68" s="1"/>
  <c r="W120"/>
  <c r="W119" s="1"/>
  <c r="W118" s="1"/>
  <c r="W117" s="1"/>
  <c r="W116" s="1"/>
  <c r="W115" s="1"/>
  <c r="W114" s="1"/>
  <c r="W113" s="1"/>
  <c r="W112" s="1"/>
  <c r="W111" s="1"/>
  <c r="V121"/>
  <c r="V122" s="1"/>
  <c r="V123" s="1"/>
  <c r="V124" s="1"/>
  <c r="V125" s="1"/>
  <c r="V126" s="1"/>
  <c r="V127" s="1"/>
  <c r="V128" s="1"/>
  <c r="Y20"/>
  <c r="Y19" s="1"/>
  <c r="Y18" s="1"/>
  <c r="Y17" s="1"/>
  <c r="Y16" s="1"/>
  <c r="Y15" s="1"/>
  <c r="Y14" s="1"/>
  <c r="Y13" s="1"/>
  <c r="Y12" s="1"/>
  <c r="Y11" s="1"/>
  <c r="V21"/>
  <c r="T14" i="10"/>
  <c r="T15" s="1"/>
  <c r="T16" s="1"/>
  <c r="T17" s="1"/>
  <c r="T18" s="1"/>
  <c r="T19" s="1"/>
  <c r="P16"/>
  <c r="P17" s="1"/>
  <c r="P18" s="1"/>
  <c r="P19" s="1"/>
  <c r="W40" i="3"/>
  <c r="W39" s="1"/>
  <c r="W38" s="1"/>
  <c r="W37" s="1"/>
  <c r="W36" s="1"/>
  <c r="W35" s="1"/>
  <c r="W34" s="1"/>
  <c r="W33" s="1"/>
  <c r="W32" s="1"/>
  <c r="W31" s="1"/>
  <c r="V41"/>
  <c r="V60"/>
  <c r="V59" s="1"/>
  <c r="V58" s="1"/>
  <c r="V57" s="1"/>
  <c r="V56" s="1"/>
  <c r="V55" s="1"/>
  <c r="V54" s="1"/>
  <c r="V53" s="1"/>
  <c r="V52" s="1"/>
  <c r="V51" s="1"/>
  <c r="W80"/>
  <c r="W79" s="1"/>
  <c r="W78" s="1"/>
  <c r="W77" s="1"/>
  <c r="W76" s="1"/>
  <c r="W75" s="1"/>
  <c r="W74" s="1"/>
  <c r="W73" s="1"/>
  <c r="W72" s="1"/>
  <c r="W71" s="1"/>
  <c r="V120"/>
  <c r="V119" s="1"/>
  <c r="V118" s="1"/>
  <c r="V117" s="1"/>
  <c r="V116" s="1"/>
  <c r="V115" s="1"/>
  <c r="V114" s="1"/>
  <c r="V113" s="1"/>
  <c r="V112" s="1"/>
  <c r="V111" s="1"/>
  <c r="W140"/>
  <c r="W139" s="1"/>
  <c r="W138" s="1"/>
  <c r="W137" s="1"/>
  <c r="W136" s="1"/>
  <c r="W135" s="1"/>
  <c r="W134" s="1"/>
  <c r="W133" s="1"/>
  <c r="W132" s="1"/>
  <c r="W131" s="1"/>
  <c r="W160"/>
  <c r="W159" s="1"/>
  <c r="W158" s="1"/>
  <c r="W157" s="1"/>
  <c r="W156" s="1"/>
  <c r="W155" s="1"/>
  <c r="W154" s="1"/>
  <c r="W153" s="1"/>
  <c r="W152" s="1"/>
  <c r="W151" s="1"/>
  <c r="V181"/>
  <c r="V161"/>
  <c r="V141"/>
  <c r="Y122"/>
  <c r="Y123" s="1"/>
  <c r="Y124" s="1"/>
  <c r="Y125" s="1"/>
  <c r="Y126" s="1"/>
  <c r="Y127" s="1"/>
  <c r="Y128" s="1"/>
  <c r="U121"/>
  <c r="V101"/>
  <c r="V81"/>
  <c r="Y62"/>
  <c r="Y63" s="1"/>
  <c r="Y64" s="1"/>
  <c r="Y65" s="1"/>
  <c r="Y66" s="1"/>
  <c r="Y67" s="1"/>
  <c r="Y68" s="1"/>
  <c r="U61"/>
  <c r="Y42"/>
  <c r="Y43" s="1"/>
  <c r="Y44" s="1"/>
  <c r="Y45" s="1"/>
  <c r="Y46" s="1"/>
  <c r="Y47" s="1"/>
  <c r="Y48" s="1"/>
  <c r="U41"/>
  <c r="U21"/>
  <c r="J60"/>
  <c r="J59" s="1"/>
  <c r="J58" s="1"/>
  <c r="J57" s="1"/>
  <c r="J56" s="1"/>
  <c r="J55" s="1"/>
  <c r="J54" s="1"/>
  <c r="J53" s="1"/>
  <c r="J52" s="1"/>
  <c r="J51" s="1"/>
  <c r="J100"/>
  <c r="J99" s="1"/>
  <c r="J98" s="1"/>
  <c r="J97" s="1"/>
  <c r="J96" s="1"/>
  <c r="J95" s="1"/>
  <c r="J94" s="1"/>
  <c r="J93" s="1"/>
  <c r="J92" s="1"/>
  <c r="J91" s="1"/>
  <c r="J121"/>
  <c r="M102"/>
  <c r="M103" s="1"/>
  <c r="M104" s="1"/>
  <c r="M105" s="1"/>
  <c r="M106" s="1"/>
  <c r="M107" s="1"/>
  <c r="M108" s="1"/>
  <c r="I101"/>
  <c r="I81"/>
  <c r="M62"/>
  <c r="M63" s="1"/>
  <c r="M64" s="1"/>
  <c r="M65" s="1"/>
  <c r="M66" s="1"/>
  <c r="M67" s="1"/>
  <c r="M68" s="1"/>
  <c r="I61"/>
  <c r="K40"/>
  <c r="K39" s="1"/>
  <c r="K38" s="1"/>
  <c r="K37" s="1"/>
  <c r="K36" s="1"/>
  <c r="K35" s="1"/>
  <c r="K34" s="1"/>
  <c r="K33" s="1"/>
  <c r="K32" s="1"/>
  <c r="K31" s="1"/>
  <c r="J41"/>
  <c r="M42"/>
  <c r="M43" s="1"/>
  <c r="M44" s="1"/>
  <c r="M45" s="1"/>
  <c r="M46" s="1"/>
  <c r="M47" s="1"/>
  <c r="M48" s="1"/>
  <c r="I41"/>
  <c r="AL33" i="7"/>
  <c r="F33"/>
  <c r="J140" i="3"/>
  <c r="J139" s="1"/>
  <c r="J138" s="1"/>
  <c r="J137" s="1"/>
  <c r="J136" s="1"/>
  <c r="J135" s="1"/>
  <c r="J134" s="1"/>
  <c r="J133" s="1"/>
  <c r="J132" s="1"/>
  <c r="J131" s="1"/>
  <c r="K142"/>
  <c r="K143" s="1"/>
  <c r="K144" s="1"/>
  <c r="K145" s="1"/>
  <c r="K146" s="1"/>
  <c r="K147" s="1"/>
  <c r="K148" s="1"/>
  <c r="I141"/>
  <c r="AL79" i="7"/>
  <c r="AL200"/>
  <c r="AL202"/>
  <c r="AL170"/>
  <c r="AL121"/>
  <c r="AL139"/>
  <c r="AL133"/>
  <c r="AL137"/>
  <c r="AL138"/>
  <c r="AL169"/>
  <c r="AL37"/>
  <c r="AL46"/>
  <c r="AL106"/>
  <c r="AL109"/>
  <c r="AL93"/>
  <c r="AL95"/>
  <c r="AL94"/>
  <c r="AL163"/>
  <c r="AL165"/>
  <c r="AL167"/>
  <c r="AL141"/>
  <c r="AL111"/>
  <c r="AL105"/>
  <c r="AL122"/>
  <c r="AL120"/>
  <c r="AL188"/>
  <c r="AL192"/>
  <c r="AL45"/>
  <c r="AL31"/>
  <c r="AL166"/>
  <c r="AL154"/>
  <c r="AL153"/>
  <c r="AL146"/>
  <c r="AL189"/>
  <c r="AL104"/>
  <c r="AL92"/>
  <c r="AL124"/>
  <c r="AL197"/>
  <c r="AL199"/>
  <c r="AL183"/>
  <c r="AL152"/>
  <c r="AL191"/>
  <c r="AL193"/>
  <c r="AL168"/>
  <c r="AL184"/>
  <c r="AL126"/>
  <c r="AL190"/>
  <c r="AL201"/>
  <c r="AL145"/>
  <c r="AL151"/>
  <c r="AL198"/>
  <c r="AL164"/>
  <c r="AL117"/>
  <c r="AL107"/>
  <c r="J27" i="6" l="1"/>
  <c r="L27" s="1"/>
  <c r="G27"/>
  <c r="U98" i="2"/>
  <c r="T200" i="3"/>
  <c r="T199" s="1"/>
  <c r="T198" s="1"/>
  <c r="T197" s="1"/>
  <c r="T196" s="1"/>
  <c r="T195" s="1"/>
  <c r="T194" s="1"/>
  <c r="T193" s="1"/>
  <c r="T192" s="1"/>
  <c r="T191" s="1"/>
  <c r="T202"/>
  <c r="T203" s="1"/>
  <c r="T204" s="1"/>
  <c r="T205" s="1"/>
  <c r="T206" s="1"/>
  <c r="T207" s="1"/>
  <c r="T208" s="1"/>
  <c r="S201"/>
  <c r="S220"/>
  <c r="S219" s="1"/>
  <c r="S218" s="1"/>
  <c r="S217" s="1"/>
  <c r="S216" s="1"/>
  <c r="S215" s="1"/>
  <c r="S214" s="1"/>
  <c r="S213" s="1"/>
  <c r="S212" s="1"/>
  <c r="S211" s="1"/>
  <c r="S222"/>
  <c r="S223" s="1"/>
  <c r="S224" s="1"/>
  <c r="S225" s="1"/>
  <c r="S226" s="1"/>
  <c r="S227" s="1"/>
  <c r="S228" s="1"/>
  <c r="R221"/>
  <c r="W101" i="2"/>
  <c r="U99"/>
  <c r="U100" s="1"/>
  <c r="U101" s="1"/>
  <c r="U102" s="1"/>
  <c r="U103" s="1"/>
  <c r="N88"/>
  <c r="J34"/>
  <c r="L35"/>
  <c r="J11"/>
  <c r="L12"/>
  <c r="J44"/>
  <c r="V22" i="3"/>
  <c r="V23" s="1"/>
  <c r="V24" s="1"/>
  <c r="V25" s="1"/>
  <c r="V26" s="1"/>
  <c r="V27" s="1"/>
  <c r="V28" s="1"/>
  <c r="V20"/>
  <c r="V19" s="1"/>
  <c r="V18" s="1"/>
  <c r="V17" s="1"/>
  <c r="V16" s="1"/>
  <c r="V15" s="1"/>
  <c r="V14" s="1"/>
  <c r="V13" s="1"/>
  <c r="V12" s="1"/>
  <c r="V11" s="1"/>
  <c r="V42"/>
  <c r="V43" s="1"/>
  <c r="V44" s="1"/>
  <c r="V45" s="1"/>
  <c r="V46" s="1"/>
  <c r="V47" s="1"/>
  <c r="V48" s="1"/>
  <c r="V40"/>
  <c r="V39" s="1"/>
  <c r="V38" s="1"/>
  <c r="V37" s="1"/>
  <c r="V36" s="1"/>
  <c r="V35" s="1"/>
  <c r="V34" s="1"/>
  <c r="V33" s="1"/>
  <c r="V32" s="1"/>
  <c r="V31" s="1"/>
  <c r="V182"/>
  <c r="V183" s="1"/>
  <c r="V184" s="1"/>
  <c r="V185" s="1"/>
  <c r="V186" s="1"/>
  <c r="V187" s="1"/>
  <c r="V188" s="1"/>
  <c r="U181"/>
  <c r="V180"/>
  <c r="V179" s="1"/>
  <c r="V178" s="1"/>
  <c r="V177" s="1"/>
  <c r="V176" s="1"/>
  <c r="V175" s="1"/>
  <c r="V174" s="1"/>
  <c r="V173" s="1"/>
  <c r="V172" s="1"/>
  <c r="V171" s="1"/>
  <c r="V162"/>
  <c r="V163" s="1"/>
  <c r="V164" s="1"/>
  <c r="V165" s="1"/>
  <c r="V166" s="1"/>
  <c r="V167" s="1"/>
  <c r="V168" s="1"/>
  <c r="U161"/>
  <c r="V160"/>
  <c r="V159" s="1"/>
  <c r="V158" s="1"/>
  <c r="V157" s="1"/>
  <c r="V156" s="1"/>
  <c r="V155" s="1"/>
  <c r="V154" s="1"/>
  <c r="V153" s="1"/>
  <c r="V152" s="1"/>
  <c r="V151" s="1"/>
  <c r="V140"/>
  <c r="V139" s="1"/>
  <c r="V138" s="1"/>
  <c r="V137" s="1"/>
  <c r="V136" s="1"/>
  <c r="V135" s="1"/>
  <c r="V134" s="1"/>
  <c r="V133" s="1"/>
  <c r="V132" s="1"/>
  <c r="V131" s="1"/>
  <c r="V142"/>
  <c r="V143" s="1"/>
  <c r="V144" s="1"/>
  <c r="V145" s="1"/>
  <c r="V146" s="1"/>
  <c r="V147" s="1"/>
  <c r="V148" s="1"/>
  <c r="U141"/>
  <c r="U120"/>
  <c r="U119" s="1"/>
  <c r="U118" s="1"/>
  <c r="U117" s="1"/>
  <c r="U116" s="1"/>
  <c r="U115" s="1"/>
  <c r="U114" s="1"/>
  <c r="U113" s="1"/>
  <c r="U112" s="1"/>
  <c r="U111" s="1"/>
  <c r="U122"/>
  <c r="U123" s="1"/>
  <c r="U124" s="1"/>
  <c r="U125" s="1"/>
  <c r="U126" s="1"/>
  <c r="U127" s="1"/>
  <c r="U128" s="1"/>
  <c r="T121"/>
  <c r="V102"/>
  <c r="V103" s="1"/>
  <c r="V104" s="1"/>
  <c r="V105" s="1"/>
  <c r="V106" s="1"/>
  <c r="V107" s="1"/>
  <c r="V108" s="1"/>
  <c r="U101"/>
  <c r="V100"/>
  <c r="V99" s="1"/>
  <c r="V98" s="1"/>
  <c r="V97" s="1"/>
  <c r="V96" s="1"/>
  <c r="V95" s="1"/>
  <c r="V94" s="1"/>
  <c r="V93" s="1"/>
  <c r="V92" s="1"/>
  <c r="V91" s="1"/>
  <c r="V82"/>
  <c r="V83" s="1"/>
  <c r="V84" s="1"/>
  <c r="V85" s="1"/>
  <c r="V86" s="1"/>
  <c r="V87" s="1"/>
  <c r="V88" s="1"/>
  <c r="U81"/>
  <c r="V80"/>
  <c r="V79" s="1"/>
  <c r="V78" s="1"/>
  <c r="V77" s="1"/>
  <c r="V76" s="1"/>
  <c r="V75" s="1"/>
  <c r="V74" s="1"/>
  <c r="V73" s="1"/>
  <c r="V72" s="1"/>
  <c r="V71" s="1"/>
  <c r="U60"/>
  <c r="U59" s="1"/>
  <c r="U58" s="1"/>
  <c r="U57" s="1"/>
  <c r="U56" s="1"/>
  <c r="U55" s="1"/>
  <c r="U54" s="1"/>
  <c r="U53" s="1"/>
  <c r="U52" s="1"/>
  <c r="U51" s="1"/>
  <c r="U62"/>
  <c r="U63" s="1"/>
  <c r="U64" s="1"/>
  <c r="U65" s="1"/>
  <c r="U66" s="1"/>
  <c r="U67" s="1"/>
  <c r="U68" s="1"/>
  <c r="T61"/>
  <c r="U40"/>
  <c r="U39" s="1"/>
  <c r="U38" s="1"/>
  <c r="U37" s="1"/>
  <c r="U36" s="1"/>
  <c r="U35" s="1"/>
  <c r="U34" s="1"/>
  <c r="U33" s="1"/>
  <c r="U32" s="1"/>
  <c r="U31" s="1"/>
  <c r="U42"/>
  <c r="U43" s="1"/>
  <c r="U44" s="1"/>
  <c r="U45" s="1"/>
  <c r="U46" s="1"/>
  <c r="U47" s="1"/>
  <c r="U48" s="1"/>
  <c r="T41"/>
  <c r="T21"/>
  <c r="U22"/>
  <c r="U23" s="1"/>
  <c r="U24" s="1"/>
  <c r="U25" s="1"/>
  <c r="U26" s="1"/>
  <c r="U27" s="1"/>
  <c r="U28" s="1"/>
  <c r="U20"/>
  <c r="U19" s="1"/>
  <c r="U18" s="1"/>
  <c r="U17" s="1"/>
  <c r="U16" s="1"/>
  <c r="U15" s="1"/>
  <c r="U14" s="1"/>
  <c r="U13" s="1"/>
  <c r="U12" s="1"/>
  <c r="U11" s="1"/>
  <c r="J122"/>
  <c r="J123" s="1"/>
  <c r="J124" s="1"/>
  <c r="J125" s="1"/>
  <c r="J126" s="1"/>
  <c r="J127" s="1"/>
  <c r="J128" s="1"/>
  <c r="I121"/>
  <c r="J120"/>
  <c r="J119" s="1"/>
  <c r="J118" s="1"/>
  <c r="J117" s="1"/>
  <c r="J116" s="1"/>
  <c r="J115" s="1"/>
  <c r="J114" s="1"/>
  <c r="J113" s="1"/>
  <c r="J112" s="1"/>
  <c r="J111" s="1"/>
  <c r="I100"/>
  <c r="I99" s="1"/>
  <c r="I98" s="1"/>
  <c r="I97" s="1"/>
  <c r="I96" s="1"/>
  <c r="I95" s="1"/>
  <c r="I94" s="1"/>
  <c r="I93" s="1"/>
  <c r="I92" s="1"/>
  <c r="I91" s="1"/>
  <c r="I102"/>
  <c r="I103" s="1"/>
  <c r="I104" s="1"/>
  <c r="I105" s="1"/>
  <c r="I106" s="1"/>
  <c r="I107" s="1"/>
  <c r="I108" s="1"/>
  <c r="H101"/>
  <c r="I80"/>
  <c r="I79" s="1"/>
  <c r="I78" s="1"/>
  <c r="I77" s="1"/>
  <c r="I76" s="1"/>
  <c r="I75" s="1"/>
  <c r="I74" s="1"/>
  <c r="I73" s="1"/>
  <c r="I72" s="1"/>
  <c r="I71" s="1"/>
  <c r="I82"/>
  <c r="I83" s="1"/>
  <c r="I84" s="1"/>
  <c r="I85" s="1"/>
  <c r="I86" s="1"/>
  <c r="I87" s="1"/>
  <c r="I88" s="1"/>
  <c r="H81"/>
  <c r="I60"/>
  <c r="I59" s="1"/>
  <c r="I58" s="1"/>
  <c r="I57" s="1"/>
  <c r="I56" s="1"/>
  <c r="I55" s="1"/>
  <c r="I54" s="1"/>
  <c r="I53" s="1"/>
  <c r="I52" s="1"/>
  <c r="I51" s="1"/>
  <c r="I62"/>
  <c r="I63" s="1"/>
  <c r="I64" s="1"/>
  <c r="I65" s="1"/>
  <c r="I66" s="1"/>
  <c r="I67" s="1"/>
  <c r="I68" s="1"/>
  <c r="H61"/>
  <c r="J42"/>
  <c r="J43" s="1"/>
  <c r="J44" s="1"/>
  <c r="J45" s="1"/>
  <c r="J46" s="1"/>
  <c r="J47" s="1"/>
  <c r="J48" s="1"/>
  <c r="J40"/>
  <c r="J39" s="1"/>
  <c r="J38" s="1"/>
  <c r="J37" s="1"/>
  <c r="J36" s="1"/>
  <c r="J35" s="1"/>
  <c r="J34" s="1"/>
  <c r="J33" s="1"/>
  <c r="J32" s="1"/>
  <c r="J31" s="1"/>
  <c r="I40"/>
  <c r="I39" s="1"/>
  <c r="I38" s="1"/>
  <c r="I37" s="1"/>
  <c r="I36" s="1"/>
  <c r="I35" s="1"/>
  <c r="I34" s="1"/>
  <c r="I33" s="1"/>
  <c r="I32" s="1"/>
  <c r="I31" s="1"/>
  <c r="I42"/>
  <c r="I43" s="1"/>
  <c r="I44" s="1"/>
  <c r="I45" s="1"/>
  <c r="I46" s="1"/>
  <c r="I47" s="1"/>
  <c r="I48" s="1"/>
  <c r="H41"/>
  <c r="I140"/>
  <c r="I139" s="1"/>
  <c r="I138" s="1"/>
  <c r="I137" s="1"/>
  <c r="I136" s="1"/>
  <c r="I135" s="1"/>
  <c r="I134" s="1"/>
  <c r="I133" s="1"/>
  <c r="I132" s="1"/>
  <c r="I131" s="1"/>
  <c r="I142"/>
  <c r="I143" s="1"/>
  <c r="I144" s="1"/>
  <c r="I145" s="1"/>
  <c r="I146" s="1"/>
  <c r="I147" s="1"/>
  <c r="I148" s="1"/>
  <c r="H141"/>
  <c r="D23" i="6" l="1"/>
  <c r="D28" s="1"/>
  <c r="D32" s="1"/>
  <c r="W102" i="2"/>
  <c r="L112"/>
  <c r="S202" i="3"/>
  <c r="S203" s="1"/>
  <c r="S204" s="1"/>
  <c r="S205" s="1"/>
  <c r="S206" s="1"/>
  <c r="S207" s="1"/>
  <c r="S208" s="1"/>
  <c r="R201"/>
  <c r="S200"/>
  <c r="S199" s="1"/>
  <c r="S198" s="1"/>
  <c r="S197" s="1"/>
  <c r="S196" s="1"/>
  <c r="S195" s="1"/>
  <c r="S194" s="1"/>
  <c r="S193" s="1"/>
  <c r="S192" s="1"/>
  <c r="S191" s="1"/>
  <c r="R222"/>
  <c r="R223" s="1"/>
  <c r="R224" s="1"/>
  <c r="R225" s="1"/>
  <c r="R226" s="1"/>
  <c r="R227" s="1"/>
  <c r="R228" s="1"/>
  <c r="Q221"/>
  <c r="R220"/>
  <c r="R219" s="1"/>
  <c r="R218" s="1"/>
  <c r="R217" s="1"/>
  <c r="R216" s="1"/>
  <c r="R215" s="1"/>
  <c r="R214" s="1"/>
  <c r="R213" s="1"/>
  <c r="R212" s="1"/>
  <c r="R211" s="1"/>
  <c r="P88" i="2"/>
  <c r="P87" s="1"/>
  <c r="N12"/>
  <c r="N11" s="1"/>
  <c r="L11"/>
  <c r="L34"/>
  <c r="N35"/>
  <c r="L44"/>
  <c r="U180" i="3"/>
  <c r="U179" s="1"/>
  <c r="U178" s="1"/>
  <c r="U177" s="1"/>
  <c r="U176" s="1"/>
  <c r="U175" s="1"/>
  <c r="U174" s="1"/>
  <c r="U173" s="1"/>
  <c r="U172" s="1"/>
  <c r="U171" s="1"/>
  <c r="U182"/>
  <c r="U183" s="1"/>
  <c r="U184" s="1"/>
  <c r="U185" s="1"/>
  <c r="U186" s="1"/>
  <c r="U187" s="1"/>
  <c r="U188" s="1"/>
  <c r="T181"/>
  <c r="U160"/>
  <c r="U159" s="1"/>
  <c r="U158" s="1"/>
  <c r="U157" s="1"/>
  <c r="U156" s="1"/>
  <c r="U155" s="1"/>
  <c r="U154" s="1"/>
  <c r="U153" s="1"/>
  <c r="U152" s="1"/>
  <c r="U151" s="1"/>
  <c r="U162"/>
  <c r="U163" s="1"/>
  <c r="U164" s="1"/>
  <c r="U165" s="1"/>
  <c r="U166" s="1"/>
  <c r="U167" s="1"/>
  <c r="U168" s="1"/>
  <c r="T161"/>
  <c r="U142"/>
  <c r="U143" s="1"/>
  <c r="U144" s="1"/>
  <c r="U145" s="1"/>
  <c r="U146" s="1"/>
  <c r="U147" s="1"/>
  <c r="U148" s="1"/>
  <c r="T141"/>
  <c r="U140"/>
  <c r="U139" s="1"/>
  <c r="U138" s="1"/>
  <c r="U137" s="1"/>
  <c r="U136" s="1"/>
  <c r="U135" s="1"/>
  <c r="U134" s="1"/>
  <c r="U133" s="1"/>
  <c r="U132" s="1"/>
  <c r="U131" s="1"/>
  <c r="T122"/>
  <c r="T123" s="1"/>
  <c r="T124" s="1"/>
  <c r="T125" s="1"/>
  <c r="T126" s="1"/>
  <c r="T127" s="1"/>
  <c r="T128" s="1"/>
  <c r="S121"/>
  <c r="T120"/>
  <c r="T119" s="1"/>
  <c r="T118" s="1"/>
  <c r="T117" s="1"/>
  <c r="T116" s="1"/>
  <c r="T115" s="1"/>
  <c r="T114" s="1"/>
  <c r="T113" s="1"/>
  <c r="T112" s="1"/>
  <c r="T111" s="1"/>
  <c r="U100"/>
  <c r="U99" s="1"/>
  <c r="U98" s="1"/>
  <c r="U97" s="1"/>
  <c r="U96" s="1"/>
  <c r="U95" s="1"/>
  <c r="U94" s="1"/>
  <c r="U93" s="1"/>
  <c r="U92" s="1"/>
  <c r="U91" s="1"/>
  <c r="U102"/>
  <c r="U103" s="1"/>
  <c r="U104" s="1"/>
  <c r="U105" s="1"/>
  <c r="U106" s="1"/>
  <c r="U107" s="1"/>
  <c r="U108" s="1"/>
  <c r="T101"/>
  <c r="U80"/>
  <c r="U79" s="1"/>
  <c r="U78" s="1"/>
  <c r="U77" s="1"/>
  <c r="U76" s="1"/>
  <c r="U75" s="1"/>
  <c r="U74" s="1"/>
  <c r="U73" s="1"/>
  <c r="U72" s="1"/>
  <c r="U71" s="1"/>
  <c r="U82"/>
  <c r="U83" s="1"/>
  <c r="U84" s="1"/>
  <c r="U85" s="1"/>
  <c r="U86" s="1"/>
  <c r="U87" s="1"/>
  <c r="U88" s="1"/>
  <c r="T81"/>
  <c r="T62"/>
  <c r="T63" s="1"/>
  <c r="T64" s="1"/>
  <c r="T65" s="1"/>
  <c r="T66" s="1"/>
  <c r="T67" s="1"/>
  <c r="T68" s="1"/>
  <c r="S61"/>
  <c r="T60"/>
  <c r="T59" s="1"/>
  <c r="T58" s="1"/>
  <c r="T57" s="1"/>
  <c r="T56" s="1"/>
  <c r="T55" s="1"/>
  <c r="T54" s="1"/>
  <c r="T53" s="1"/>
  <c r="T52" s="1"/>
  <c r="T51" s="1"/>
  <c r="T42"/>
  <c r="T43" s="1"/>
  <c r="T44" s="1"/>
  <c r="T45" s="1"/>
  <c r="T46" s="1"/>
  <c r="T47" s="1"/>
  <c r="T48" s="1"/>
  <c r="S41"/>
  <c r="T40"/>
  <c r="T39" s="1"/>
  <c r="T38" s="1"/>
  <c r="T37" s="1"/>
  <c r="T36" s="1"/>
  <c r="T35" s="1"/>
  <c r="T34" s="1"/>
  <c r="T33" s="1"/>
  <c r="T32" s="1"/>
  <c r="T31" s="1"/>
  <c r="T22"/>
  <c r="T23" s="1"/>
  <c r="T24" s="1"/>
  <c r="T25" s="1"/>
  <c r="T26" s="1"/>
  <c r="T27" s="1"/>
  <c r="T28" s="1"/>
  <c r="T20"/>
  <c r="T19" s="1"/>
  <c r="T18" s="1"/>
  <c r="T17" s="1"/>
  <c r="T16" s="1"/>
  <c r="T15" s="1"/>
  <c r="T14" s="1"/>
  <c r="T13" s="1"/>
  <c r="T12" s="1"/>
  <c r="T11" s="1"/>
  <c r="S21"/>
  <c r="I120"/>
  <c r="I119" s="1"/>
  <c r="I118" s="1"/>
  <c r="I117" s="1"/>
  <c r="I116" s="1"/>
  <c r="I115" s="1"/>
  <c r="I114" s="1"/>
  <c r="I113" s="1"/>
  <c r="I112" s="1"/>
  <c r="I111" s="1"/>
  <c r="I122"/>
  <c r="I123" s="1"/>
  <c r="I124" s="1"/>
  <c r="I125" s="1"/>
  <c r="I126" s="1"/>
  <c r="I127" s="1"/>
  <c r="I128" s="1"/>
  <c r="H121"/>
  <c r="H102"/>
  <c r="H103" s="1"/>
  <c r="H104" s="1"/>
  <c r="H105" s="1"/>
  <c r="H106" s="1"/>
  <c r="H107" s="1"/>
  <c r="H108" s="1"/>
  <c r="G101"/>
  <c r="H100"/>
  <c r="H99" s="1"/>
  <c r="H98" s="1"/>
  <c r="H97" s="1"/>
  <c r="H96" s="1"/>
  <c r="H95" s="1"/>
  <c r="H94" s="1"/>
  <c r="H93" s="1"/>
  <c r="H92" s="1"/>
  <c r="H91" s="1"/>
  <c r="H82"/>
  <c r="H83" s="1"/>
  <c r="H84" s="1"/>
  <c r="H85" s="1"/>
  <c r="H86" s="1"/>
  <c r="H87" s="1"/>
  <c r="H88" s="1"/>
  <c r="G81"/>
  <c r="H80"/>
  <c r="H79" s="1"/>
  <c r="H78" s="1"/>
  <c r="H77" s="1"/>
  <c r="H76" s="1"/>
  <c r="H75" s="1"/>
  <c r="H74" s="1"/>
  <c r="H73" s="1"/>
  <c r="H72" s="1"/>
  <c r="H71" s="1"/>
  <c r="H62"/>
  <c r="H63" s="1"/>
  <c r="H64" s="1"/>
  <c r="H65" s="1"/>
  <c r="H66" s="1"/>
  <c r="H67" s="1"/>
  <c r="H68" s="1"/>
  <c r="G61"/>
  <c r="H60"/>
  <c r="H59" s="1"/>
  <c r="H58" s="1"/>
  <c r="H57" s="1"/>
  <c r="H56" s="1"/>
  <c r="H55" s="1"/>
  <c r="H54" s="1"/>
  <c r="H53" s="1"/>
  <c r="H52" s="1"/>
  <c r="H51" s="1"/>
  <c r="H42"/>
  <c r="H43" s="1"/>
  <c r="H44" s="1"/>
  <c r="H45" s="1"/>
  <c r="H46" s="1"/>
  <c r="H47" s="1"/>
  <c r="H48" s="1"/>
  <c r="G41"/>
  <c r="H40"/>
  <c r="H39" s="1"/>
  <c r="H38" s="1"/>
  <c r="H37" s="1"/>
  <c r="H36" s="1"/>
  <c r="H35" s="1"/>
  <c r="H34" s="1"/>
  <c r="H33" s="1"/>
  <c r="H32" s="1"/>
  <c r="H31" s="1"/>
  <c r="H142"/>
  <c r="H143" s="1"/>
  <c r="H144" s="1"/>
  <c r="H145" s="1"/>
  <c r="H146" s="1"/>
  <c r="H147" s="1"/>
  <c r="H148" s="1"/>
  <c r="H140"/>
  <c r="H139" s="1"/>
  <c r="H138" s="1"/>
  <c r="H137" s="1"/>
  <c r="H136" s="1"/>
  <c r="H135" s="1"/>
  <c r="H134" s="1"/>
  <c r="H133" s="1"/>
  <c r="H132" s="1"/>
  <c r="H131" s="1"/>
  <c r="G141"/>
  <c r="G32" i="6" l="1"/>
  <c r="J32"/>
  <c r="L32" s="1"/>
  <c r="G28"/>
  <c r="J28"/>
  <c r="L28" s="1"/>
  <c r="J23"/>
  <c r="L23" s="1"/>
  <c r="G23"/>
  <c r="W103" i="2"/>
  <c r="N112"/>
  <c r="Q220" i="3"/>
  <c r="Q219" s="1"/>
  <c r="Q218" s="1"/>
  <c r="Q217" s="1"/>
  <c r="Q216" s="1"/>
  <c r="Q215" s="1"/>
  <c r="Q214" s="1"/>
  <c r="Q213" s="1"/>
  <c r="Q212" s="1"/>
  <c r="Q211" s="1"/>
  <c r="Q222"/>
  <c r="Q223" s="1"/>
  <c r="Q224" s="1"/>
  <c r="Q225" s="1"/>
  <c r="Q226" s="1"/>
  <c r="Q227" s="1"/>
  <c r="Q228" s="1"/>
  <c r="P221"/>
  <c r="R200"/>
  <c r="R199" s="1"/>
  <c r="R198" s="1"/>
  <c r="R197" s="1"/>
  <c r="R196" s="1"/>
  <c r="R195" s="1"/>
  <c r="R194" s="1"/>
  <c r="R193" s="1"/>
  <c r="R192" s="1"/>
  <c r="R191" s="1"/>
  <c r="R202"/>
  <c r="R203" s="1"/>
  <c r="R204" s="1"/>
  <c r="R205" s="1"/>
  <c r="R206" s="1"/>
  <c r="R207" s="1"/>
  <c r="R208" s="1"/>
  <c r="Q201"/>
  <c r="N34" i="2"/>
  <c r="P35"/>
  <c r="P34" s="1"/>
  <c r="T182" i="3"/>
  <c r="T183" s="1"/>
  <c r="T184" s="1"/>
  <c r="T185" s="1"/>
  <c r="T186" s="1"/>
  <c r="T187" s="1"/>
  <c r="T188" s="1"/>
  <c r="S181"/>
  <c r="T180"/>
  <c r="T179" s="1"/>
  <c r="T178" s="1"/>
  <c r="T177" s="1"/>
  <c r="T176" s="1"/>
  <c r="T175" s="1"/>
  <c r="T174" s="1"/>
  <c r="T173" s="1"/>
  <c r="T172" s="1"/>
  <c r="T171" s="1"/>
  <c r="T162"/>
  <c r="T163" s="1"/>
  <c r="T164" s="1"/>
  <c r="T165" s="1"/>
  <c r="T166" s="1"/>
  <c r="T167" s="1"/>
  <c r="T168" s="1"/>
  <c r="S161"/>
  <c r="T160"/>
  <c r="T159" s="1"/>
  <c r="T158" s="1"/>
  <c r="T157" s="1"/>
  <c r="T156" s="1"/>
  <c r="T155" s="1"/>
  <c r="T154" s="1"/>
  <c r="T153" s="1"/>
  <c r="T152" s="1"/>
  <c r="T151" s="1"/>
  <c r="T140"/>
  <c r="T139" s="1"/>
  <c r="T138" s="1"/>
  <c r="T137" s="1"/>
  <c r="T136" s="1"/>
  <c r="T135" s="1"/>
  <c r="T134" s="1"/>
  <c r="T133" s="1"/>
  <c r="T132" s="1"/>
  <c r="T131" s="1"/>
  <c r="T142"/>
  <c r="T143" s="1"/>
  <c r="T144" s="1"/>
  <c r="T145" s="1"/>
  <c r="T146" s="1"/>
  <c r="T147" s="1"/>
  <c r="T148" s="1"/>
  <c r="S141"/>
  <c r="S120"/>
  <c r="S119" s="1"/>
  <c r="S118" s="1"/>
  <c r="S117" s="1"/>
  <c r="S116" s="1"/>
  <c r="S115" s="1"/>
  <c r="S114" s="1"/>
  <c r="S113" s="1"/>
  <c r="S112" s="1"/>
  <c r="S111" s="1"/>
  <c r="S122"/>
  <c r="S123" s="1"/>
  <c r="S124" s="1"/>
  <c r="S125" s="1"/>
  <c r="S126" s="1"/>
  <c r="S127" s="1"/>
  <c r="S128" s="1"/>
  <c r="R121"/>
  <c r="T102"/>
  <c r="T103" s="1"/>
  <c r="T104" s="1"/>
  <c r="T105" s="1"/>
  <c r="T106" s="1"/>
  <c r="T107" s="1"/>
  <c r="T108" s="1"/>
  <c r="S101"/>
  <c r="T100"/>
  <c r="T99" s="1"/>
  <c r="T98" s="1"/>
  <c r="T97" s="1"/>
  <c r="T96" s="1"/>
  <c r="T95" s="1"/>
  <c r="T94" s="1"/>
  <c r="T93" s="1"/>
  <c r="T92" s="1"/>
  <c r="T91" s="1"/>
  <c r="T82"/>
  <c r="T83" s="1"/>
  <c r="T84" s="1"/>
  <c r="T85" s="1"/>
  <c r="T86" s="1"/>
  <c r="T87" s="1"/>
  <c r="T88" s="1"/>
  <c r="S81"/>
  <c r="T80"/>
  <c r="T79" s="1"/>
  <c r="T78" s="1"/>
  <c r="T77" s="1"/>
  <c r="T76" s="1"/>
  <c r="T75" s="1"/>
  <c r="T74" s="1"/>
  <c r="T73" s="1"/>
  <c r="T72" s="1"/>
  <c r="T71" s="1"/>
  <c r="S60"/>
  <c r="S59" s="1"/>
  <c r="S58" s="1"/>
  <c r="S57" s="1"/>
  <c r="S56" s="1"/>
  <c r="S55" s="1"/>
  <c r="S54" s="1"/>
  <c r="S53" s="1"/>
  <c r="S52" s="1"/>
  <c r="S51" s="1"/>
  <c r="S62"/>
  <c r="S63" s="1"/>
  <c r="S64" s="1"/>
  <c r="S65" s="1"/>
  <c r="S66" s="1"/>
  <c r="S67" s="1"/>
  <c r="S68" s="1"/>
  <c r="R61"/>
  <c r="S40"/>
  <c r="S39" s="1"/>
  <c r="S38" s="1"/>
  <c r="S37" s="1"/>
  <c r="S36" s="1"/>
  <c r="S35" s="1"/>
  <c r="S34" s="1"/>
  <c r="S33" s="1"/>
  <c r="S32" s="1"/>
  <c r="S31" s="1"/>
  <c r="S42"/>
  <c r="S43" s="1"/>
  <c r="S44" s="1"/>
  <c r="S45" s="1"/>
  <c r="S46" s="1"/>
  <c r="S47" s="1"/>
  <c r="S48" s="1"/>
  <c r="R41"/>
  <c r="R21"/>
  <c r="S22"/>
  <c r="S23" s="1"/>
  <c r="S24" s="1"/>
  <c r="S25" s="1"/>
  <c r="S26" s="1"/>
  <c r="S27" s="1"/>
  <c r="S28" s="1"/>
  <c r="S20"/>
  <c r="S19" s="1"/>
  <c r="S18" s="1"/>
  <c r="S17" s="1"/>
  <c r="S16" s="1"/>
  <c r="S15" s="1"/>
  <c r="S14" s="1"/>
  <c r="S13" s="1"/>
  <c r="S12" s="1"/>
  <c r="S11" s="1"/>
  <c r="H122"/>
  <c r="H123" s="1"/>
  <c r="H124" s="1"/>
  <c r="H125" s="1"/>
  <c r="H126" s="1"/>
  <c r="H127" s="1"/>
  <c r="H128" s="1"/>
  <c r="G121"/>
  <c r="H120"/>
  <c r="H119" s="1"/>
  <c r="H118" s="1"/>
  <c r="H117" s="1"/>
  <c r="H116" s="1"/>
  <c r="H115" s="1"/>
  <c r="H114" s="1"/>
  <c r="H113" s="1"/>
  <c r="H112" s="1"/>
  <c r="H111" s="1"/>
  <c r="G100"/>
  <c r="G99" s="1"/>
  <c r="G98" s="1"/>
  <c r="G97" s="1"/>
  <c r="G96" s="1"/>
  <c r="G95" s="1"/>
  <c r="G94" s="1"/>
  <c r="G93" s="1"/>
  <c r="G92" s="1"/>
  <c r="G91" s="1"/>
  <c r="G102"/>
  <c r="G103" s="1"/>
  <c r="G104" s="1"/>
  <c r="G105" s="1"/>
  <c r="G106" s="1"/>
  <c r="G107" s="1"/>
  <c r="G108" s="1"/>
  <c r="F101"/>
  <c r="G80"/>
  <c r="G79" s="1"/>
  <c r="G78" s="1"/>
  <c r="G77" s="1"/>
  <c r="G76" s="1"/>
  <c r="G75" s="1"/>
  <c r="G74" s="1"/>
  <c r="G73" s="1"/>
  <c r="G72" s="1"/>
  <c r="G71" s="1"/>
  <c r="G82"/>
  <c r="G83" s="1"/>
  <c r="G84" s="1"/>
  <c r="G85" s="1"/>
  <c r="G86" s="1"/>
  <c r="G87" s="1"/>
  <c r="G88" s="1"/>
  <c r="F81"/>
  <c r="G60"/>
  <c r="G59" s="1"/>
  <c r="G58" s="1"/>
  <c r="G57" s="1"/>
  <c r="G56" s="1"/>
  <c r="G55" s="1"/>
  <c r="G54" s="1"/>
  <c r="G53" s="1"/>
  <c r="G52" s="1"/>
  <c r="G51" s="1"/>
  <c r="G62"/>
  <c r="G63" s="1"/>
  <c r="G64" s="1"/>
  <c r="G65" s="1"/>
  <c r="G66" s="1"/>
  <c r="G67" s="1"/>
  <c r="G68" s="1"/>
  <c r="F61"/>
  <c r="G40"/>
  <c r="G39" s="1"/>
  <c r="G38" s="1"/>
  <c r="G37" s="1"/>
  <c r="G36" s="1"/>
  <c r="G35" s="1"/>
  <c r="G34" s="1"/>
  <c r="G33" s="1"/>
  <c r="G32" s="1"/>
  <c r="G31" s="1"/>
  <c r="G42"/>
  <c r="G43" s="1"/>
  <c r="G44" s="1"/>
  <c r="G45" s="1"/>
  <c r="G46" s="1"/>
  <c r="G47" s="1"/>
  <c r="G48" s="1"/>
  <c r="F41"/>
  <c r="G140"/>
  <c r="G139" s="1"/>
  <c r="G138" s="1"/>
  <c r="G137" s="1"/>
  <c r="G136" s="1"/>
  <c r="G135" s="1"/>
  <c r="G134" s="1"/>
  <c r="G133" s="1"/>
  <c r="G132" s="1"/>
  <c r="G131" s="1"/>
  <c r="G142"/>
  <c r="G143" s="1"/>
  <c r="G144" s="1"/>
  <c r="G145" s="1"/>
  <c r="G146" s="1"/>
  <c r="G147" s="1"/>
  <c r="G148" s="1"/>
  <c r="F141"/>
  <c r="W104" i="2" l="1"/>
  <c r="P112"/>
  <c r="P222" i="3"/>
  <c r="P223" s="1"/>
  <c r="P224" s="1"/>
  <c r="P225" s="1"/>
  <c r="P226" s="1"/>
  <c r="P227" s="1"/>
  <c r="P228" s="1"/>
  <c r="P220"/>
  <c r="P219" s="1"/>
  <c r="P218" s="1"/>
  <c r="P217" s="1"/>
  <c r="P216" s="1"/>
  <c r="P215" s="1"/>
  <c r="P214" s="1"/>
  <c r="P213" s="1"/>
  <c r="P212" s="1"/>
  <c r="P211" s="1"/>
  <c r="Q202"/>
  <c r="Q203" s="1"/>
  <c r="Q204" s="1"/>
  <c r="Q205" s="1"/>
  <c r="Q206" s="1"/>
  <c r="Q207" s="1"/>
  <c r="Q208" s="1"/>
  <c r="P201"/>
  <c r="Q200"/>
  <c r="Q199" s="1"/>
  <c r="Q198" s="1"/>
  <c r="Q197" s="1"/>
  <c r="Q196" s="1"/>
  <c r="Q195" s="1"/>
  <c r="Q194" s="1"/>
  <c r="Q193" s="1"/>
  <c r="Q192" s="1"/>
  <c r="Q191" s="1"/>
  <c r="S180"/>
  <c r="S179" s="1"/>
  <c r="S178" s="1"/>
  <c r="S177" s="1"/>
  <c r="S176" s="1"/>
  <c r="S175" s="1"/>
  <c r="S174" s="1"/>
  <c r="S173" s="1"/>
  <c r="S172" s="1"/>
  <c r="S171" s="1"/>
  <c r="S182"/>
  <c r="S183" s="1"/>
  <c r="S184" s="1"/>
  <c r="S185" s="1"/>
  <c r="S186" s="1"/>
  <c r="S187" s="1"/>
  <c r="S188" s="1"/>
  <c r="R181"/>
  <c r="S160"/>
  <c r="S159" s="1"/>
  <c r="S158" s="1"/>
  <c r="S157" s="1"/>
  <c r="S156" s="1"/>
  <c r="S155" s="1"/>
  <c r="S154" s="1"/>
  <c r="S153" s="1"/>
  <c r="S152" s="1"/>
  <c r="S151" s="1"/>
  <c r="S162"/>
  <c r="S163" s="1"/>
  <c r="S164" s="1"/>
  <c r="S165" s="1"/>
  <c r="S166" s="1"/>
  <c r="S167" s="1"/>
  <c r="S168" s="1"/>
  <c r="R161"/>
  <c r="S142"/>
  <c r="S143" s="1"/>
  <c r="S144" s="1"/>
  <c r="S145" s="1"/>
  <c r="S146" s="1"/>
  <c r="S147" s="1"/>
  <c r="S148" s="1"/>
  <c r="R141"/>
  <c r="S140"/>
  <c r="S139" s="1"/>
  <c r="S138" s="1"/>
  <c r="S137" s="1"/>
  <c r="S136" s="1"/>
  <c r="S135" s="1"/>
  <c r="S134" s="1"/>
  <c r="S133" s="1"/>
  <c r="S132" s="1"/>
  <c r="S131" s="1"/>
  <c r="R122"/>
  <c r="R123" s="1"/>
  <c r="R124" s="1"/>
  <c r="R125" s="1"/>
  <c r="R126" s="1"/>
  <c r="R127" s="1"/>
  <c r="R128" s="1"/>
  <c r="Q121"/>
  <c r="R120"/>
  <c r="R119" s="1"/>
  <c r="R118" s="1"/>
  <c r="R117" s="1"/>
  <c r="R116" s="1"/>
  <c r="R115" s="1"/>
  <c r="R114" s="1"/>
  <c r="R113" s="1"/>
  <c r="R112" s="1"/>
  <c r="R111" s="1"/>
  <c r="S100"/>
  <c r="S99" s="1"/>
  <c r="S98" s="1"/>
  <c r="S97" s="1"/>
  <c r="S96" s="1"/>
  <c r="S95" s="1"/>
  <c r="S94" s="1"/>
  <c r="S93" s="1"/>
  <c r="S92" s="1"/>
  <c r="S91" s="1"/>
  <c r="S102"/>
  <c r="S103" s="1"/>
  <c r="S104" s="1"/>
  <c r="S105" s="1"/>
  <c r="S106" s="1"/>
  <c r="S107" s="1"/>
  <c r="S108" s="1"/>
  <c r="R101"/>
  <c r="S80"/>
  <c r="S79" s="1"/>
  <c r="S78" s="1"/>
  <c r="S77" s="1"/>
  <c r="S76" s="1"/>
  <c r="S75" s="1"/>
  <c r="S74" s="1"/>
  <c r="S73" s="1"/>
  <c r="S72" s="1"/>
  <c r="S71" s="1"/>
  <c r="S82"/>
  <c r="S83" s="1"/>
  <c r="S84" s="1"/>
  <c r="S85" s="1"/>
  <c r="S86" s="1"/>
  <c r="S87" s="1"/>
  <c r="S88" s="1"/>
  <c r="R81"/>
  <c r="R62"/>
  <c r="R63" s="1"/>
  <c r="R64" s="1"/>
  <c r="R65" s="1"/>
  <c r="R66" s="1"/>
  <c r="R67" s="1"/>
  <c r="R68" s="1"/>
  <c r="Q61"/>
  <c r="R60"/>
  <c r="R59" s="1"/>
  <c r="R58" s="1"/>
  <c r="R57" s="1"/>
  <c r="R56" s="1"/>
  <c r="R55" s="1"/>
  <c r="R54" s="1"/>
  <c r="R53" s="1"/>
  <c r="R52" s="1"/>
  <c r="R51" s="1"/>
  <c r="R42"/>
  <c r="R43" s="1"/>
  <c r="R44" s="1"/>
  <c r="R45" s="1"/>
  <c r="R46" s="1"/>
  <c r="R47" s="1"/>
  <c r="R48" s="1"/>
  <c r="Q41"/>
  <c r="R40"/>
  <c r="R39" s="1"/>
  <c r="R38" s="1"/>
  <c r="R37" s="1"/>
  <c r="R36" s="1"/>
  <c r="R35" s="1"/>
  <c r="R34" s="1"/>
  <c r="R33" s="1"/>
  <c r="R32" s="1"/>
  <c r="R31" s="1"/>
  <c r="R22"/>
  <c r="R23" s="1"/>
  <c r="R24" s="1"/>
  <c r="R25" s="1"/>
  <c r="R26" s="1"/>
  <c r="R27" s="1"/>
  <c r="R28" s="1"/>
  <c r="R20"/>
  <c r="R19" s="1"/>
  <c r="R18" s="1"/>
  <c r="R17" s="1"/>
  <c r="R16" s="1"/>
  <c r="R15" s="1"/>
  <c r="R14" s="1"/>
  <c r="R13" s="1"/>
  <c r="R12" s="1"/>
  <c r="R11" s="1"/>
  <c r="Q21"/>
  <c r="G120"/>
  <c r="G119" s="1"/>
  <c r="G118" s="1"/>
  <c r="G117" s="1"/>
  <c r="G116" s="1"/>
  <c r="G115" s="1"/>
  <c r="G114" s="1"/>
  <c r="G113" s="1"/>
  <c r="G112" s="1"/>
  <c r="G111" s="1"/>
  <c r="G122"/>
  <c r="G123" s="1"/>
  <c r="G124" s="1"/>
  <c r="G125" s="1"/>
  <c r="G126" s="1"/>
  <c r="G127" s="1"/>
  <c r="G128" s="1"/>
  <c r="F121"/>
  <c r="F102"/>
  <c r="F103" s="1"/>
  <c r="F104" s="1"/>
  <c r="F105" s="1"/>
  <c r="F106" s="1"/>
  <c r="F107" s="1"/>
  <c r="F108" s="1"/>
  <c r="E101"/>
  <c r="F100"/>
  <c r="F99" s="1"/>
  <c r="F98" s="1"/>
  <c r="F97" s="1"/>
  <c r="F96" s="1"/>
  <c r="F95" s="1"/>
  <c r="F94" s="1"/>
  <c r="F93" s="1"/>
  <c r="F92" s="1"/>
  <c r="F91" s="1"/>
  <c r="F82"/>
  <c r="F83" s="1"/>
  <c r="F84" s="1"/>
  <c r="F85" s="1"/>
  <c r="F86" s="1"/>
  <c r="F87" s="1"/>
  <c r="F88" s="1"/>
  <c r="E81"/>
  <c r="F80"/>
  <c r="F79" s="1"/>
  <c r="F78" s="1"/>
  <c r="F77" s="1"/>
  <c r="F76" s="1"/>
  <c r="F75" s="1"/>
  <c r="F74" s="1"/>
  <c r="F73" s="1"/>
  <c r="F72" s="1"/>
  <c r="F71" s="1"/>
  <c r="F62"/>
  <c r="F63" s="1"/>
  <c r="F64" s="1"/>
  <c r="F65" s="1"/>
  <c r="F66" s="1"/>
  <c r="F67" s="1"/>
  <c r="F68" s="1"/>
  <c r="E61"/>
  <c r="F60"/>
  <c r="F59" s="1"/>
  <c r="F58" s="1"/>
  <c r="F57" s="1"/>
  <c r="F56" s="1"/>
  <c r="F55" s="1"/>
  <c r="F54" s="1"/>
  <c r="F53" s="1"/>
  <c r="F52" s="1"/>
  <c r="F51" s="1"/>
  <c r="F42"/>
  <c r="F43" s="1"/>
  <c r="F44" s="1"/>
  <c r="F45" s="1"/>
  <c r="F46" s="1"/>
  <c r="F47" s="1"/>
  <c r="F48" s="1"/>
  <c r="E41"/>
  <c r="F40"/>
  <c r="F39" s="1"/>
  <c r="F38" s="1"/>
  <c r="F37" s="1"/>
  <c r="F36" s="1"/>
  <c r="F35" s="1"/>
  <c r="F34" s="1"/>
  <c r="F33" s="1"/>
  <c r="F32" s="1"/>
  <c r="F31" s="1"/>
  <c r="F142"/>
  <c r="F143" s="1"/>
  <c r="F144" s="1"/>
  <c r="F145" s="1"/>
  <c r="F146" s="1"/>
  <c r="F147" s="1"/>
  <c r="F148" s="1"/>
  <c r="F140"/>
  <c r="F139" s="1"/>
  <c r="F138" s="1"/>
  <c r="F137" s="1"/>
  <c r="F136" s="1"/>
  <c r="F135" s="1"/>
  <c r="F134" s="1"/>
  <c r="F133" s="1"/>
  <c r="F132" s="1"/>
  <c r="F131" s="1"/>
  <c r="E141"/>
  <c r="W105" i="2" l="1"/>
  <c r="D115"/>
  <c r="P200" i="3"/>
  <c r="P199" s="1"/>
  <c r="P198" s="1"/>
  <c r="P197" s="1"/>
  <c r="P196" s="1"/>
  <c r="P195" s="1"/>
  <c r="P194" s="1"/>
  <c r="P193" s="1"/>
  <c r="P192" s="1"/>
  <c r="P191" s="1"/>
  <c r="P202"/>
  <c r="P203" s="1"/>
  <c r="P204" s="1"/>
  <c r="P205" s="1"/>
  <c r="P206" s="1"/>
  <c r="P207" s="1"/>
  <c r="P208" s="1"/>
  <c r="R182"/>
  <c r="R183" s="1"/>
  <c r="R184" s="1"/>
  <c r="R185" s="1"/>
  <c r="R186" s="1"/>
  <c r="R187" s="1"/>
  <c r="R188" s="1"/>
  <c r="Q181"/>
  <c r="R180"/>
  <c r="R179" s="1"/>
  <c r="R178" s="1"/>
  <c r="R177" s="1"/>
  <c r="R176" s="1"/>
  <c r="R175" s="1"/>
  <c r="R174" s="1"/>
  <c r="R173" s="1"/>
  <c r="R172" s="1"/>
  <c r="R171" s="1"/>
  <c r="R162"/>
  <c r="R163" s="1"/>
  <c r="R164" s="1"/>
  <c r="R165" s="1"/>
  <c r="R166" s="1"/>
  <c r="R167" s="1"/>
  <c r="R168" s="1"/>
  <c r="Q161"/>
  <c r="R160"/>
  <c r="R159" s="1"/>
  <c r="R158" s="1"/>
  <c r="R157" s="1"/>
  <c r="R156" s="1"/>
  <c r="R155" s="1"/>
  <c r="R154" s="1"/>
  <c r="R153" s="1"/>
  <c r="R152" s="1"/>
  <c r="R151" s="1"/>
  <c r="R140"/>
  <c r="R139" s="1"/>
  <c r="R138" s="1"/>
  <c r="R137" s="1"/>
  <c r="R136" s="1"/>
  <c r="R135" s="1"/>
  <c r="R134" s="1"/>
  <c r="R133" s="1"/>
  <c r="R132" s="1"/>
  <c r="R131" s="1"/>
  <c r="R142"/>
  <c r="R143" s="1"/>
  <c r="R144" s="1"/>
  <c r="R145" s="1"/>
  <c r="R146" s="1"/>
  <c r="R147" s="1"/>
  <c r="R148" s="1"/>
  <c r="Q141"/>
  <c r="Q120"/>
  <c r="Q119" s="1"/>
  <c r="Q118" s="1"/>
  <c r="Q117" s="1"/>
  <c r="Q116" s="1"/>
  <c r="Q115" s="1"/>
  <c r="Q114" s="1"/>
  <c r="Q113" s="1"/>
  <c r="Q112" s="1"/>
  <c r="Q111" s="1"/>
  <c r="Q122"/>
  <c r="Q123" s="1"/>
  <c r="Q124" s="1"/>
  <c r="Q125" s="1"/>
  <c r="Q126" s="1"/>
  <c r="Q127" s="1"/>
  <c r="Q128" s="1"/>
  <c r="P121"/>
  <c r="R102"/>
  <c r="R103" s="1"/>
  <c r="R104" s="1"/>
  <c r="R105" s="1"/>
  <c r="R106" s="1"/>
  <c r="R107" s="1"/>
  <c r="R108" s="1"/>
  <c r="Q101"/>
  <c r="R100"/>
  <c r="R99" s="1"/>
  <c r="R98" s="1"/>
  <c r="R97" s="1"/>
  <c r="R96" s="1"/>
  <c r="R95" s="1"/>
  <c r="R94" s="1"/>
  <c r="R93" s="1"/>
  <c r="R92" s="1"/>
  <c r="R91" s="1"/>
  <c r="R82"/>
  <c r="R83" s="1"/>
  <c r="R84" s="1"/>
  <c r="R85" s="1"/>
  <c r="R86" s="1"/>
  <c r="R87" s="1"/>
  <c r="R88" s="1"/>
  <c r="Q81"/>
  <c r="R80"/>
  <c r="R79" s="1"/>
  <c r="R78" s="1"/>
  <c r="R77" s="1"/>
  <c r="R76" s="1"/>
  <c r="R75" s="1"/>
  <c r="R74" s="1"/>
  <c r="R73" s="1"/>
  <c r="R72" s="1"/>
  <c r="R71" s="1"/>
  <c r="Q60"/>
  <c r="Q59" s="1"/>
  <c r="Q58" s="1"/>
  <c r="Q57" s="1"/>
  <c r="Q56" s="1"/>
  <c r="Q55" s="1"/>
  <c r="Q54" s="1"/>
  <c r="Q53" s="1"/>
  <c r="Q52" s="1"/>
  <c r="Q51" s="1"/>
  <c r="Q62"/>
  <c r="Q63" s="1"/>
  <c r="Q64" s="1"/>
  <c r="Q65" s="1"/>
  <c r="Q66" s="1"/>
  <c r="Q67" s="1"/>
  <c r="Q68" s="1"/>
  <c r="P61"/>
  <c r="Q40"/>
  <c r="Q39" s="1"/>
  <c r="Q38" s="1"/>
  <c r="Q37" s="1"/>
  <c r="Q36" s="1"/>
  <c r="Q35" s="1"/>
  <c r="Q34" s="1"/>
  <c r="Q33" s="1"/>
  <c r="Q32" s="1"/>
  <c r="Q31" s="1"/>
  <c r="Q42"/>
  <c r="Q43" s="1"/>
  <c r="Q44" s="1"/>
  <c r="Q45" s="1"/>
  <c r="Q46" s="1"/>
  <c r="Q47" s="1"/>
  <c r="Q48" s="1"/>
  <c r="P41"/>
  <c r="P21"/>
  <c r="Q22"/>
  <c r="Q23" s="1"/>
  <c r="Q24" s="1"/>
  <c r="Q25" s="1"/>
  <c r="Q26" s="1"/>
  <c r="Q27" s="1"/>
  <c r="Q28" s="1"/>
  <c r="Q20"/>
  <c r="Q19" s="1"/>
  <c r="Q18" s="1"/>
  <c r="Q17" s="1"/>
  <c r="Q16" s="1"/>
  <c r="Q15" s="1"/>
  <c r="Q14" s="1"/>
  <c r="Q13" s="1"/>
  <c r="Q12" s="1"/>
  <c r="Q11" s="1"/>
  <c r="F122"/>
  <c r="F123" s="1"/>
  <c r="F124" s="1"/>
  <c r="F125" s="1"/>
  <c r="F126" s="1"/>
  <c r="F127" s="1"/>
  <c r="F128" s="1"/>
  <c r="E121"/>
  <c r="F120"/>
  <c r="F119" s="1"/>
  <c r="F118" s="1"/>
  <c r="F117" s="1"/>
  <c r="F116" s="1"/>
  <c r="F115" s="1"/>
  <c r="F114" s="1"/>
  <c r="F113" s="1"/>
  <c r="F112" s="1"/>
  <c r="F111" s="1"/>
  <c r="E100"/>
  <c r="E99" s="1"/>
  <c r="E98" s="1"/>
  <c r="E97" s="1"/>
  <c r="E96" s="1"/>
  <c r="E95" s="1"/>
  <c r="E94" s="1"/>
  <c r="E93" s="1"/>
  <c r="E92" s="1"/>
  <c r="E91" s="1"/>
  <c r="E102"/>
  <c r="E103" s="1"/>
  <c r="E104" s="1"/>
  <c r="E105" s="1"/>
  <c r="E106" s="1"/>
  <c r="E107" s="1"/>
  <c r="E108" s="1"/>
  <c r="D101"/>
  <c r="E80"/>
  <c r="E79" s="1"/>
  <c r="E78" s="1"/>
  <c r="E77" s="1"/>
  <c r="E76" s="1"/>
  <c r="E75" s="1"/>
  <c r="E74" s="1"/>
  <c r="E73" s="1"/>
  <c r="E72" s="1"/>
  <c r="E71" s="1"/>
  <c r="E82"/>
  <c r="E83" s="1"/>
  <c r="E84" s="1"/>
  <c r="E85" s="1"/>
  <c r="E86" s="1"/>
  <c r="E87" s="1"/>
  <c r="E88" s="1"/>
  <c r="D81"/>
  <c r="E60"/>
  <c r="E59" s="1"/>
  <c r="E58" s="1"/>
  <c r="E57" s="1"/>
  <c r="E56" s="1"/>
  <c r="E55" s="1"/>
  <c r="E54" s="1"/>
  <c r="E53" s="1"/>
  <c r="E52" s="1"/>
  <c r="E51" s="1"/>
  <c r="E62"/>
  <c r="E63" s="1"/>
  <c r="E64" s="1"/>
  <c r="E65" s="1"/>
  <c r="E66" s="1"/>
  <c r="E67" s="1"/>
  <c r="E68" s="1"/>
  <c r="D61"/>
  <c r="E40"/>
  <c r="E39" s="1"/>
  <c r="E38" s="1"/>
  <c r="E37" s="1"/>
  <c r="E36" s="1"/>
  <c r="E35" s="1"/>
  <c r="E34" s="1"/>
  <c r="E33" s="1"/>
  <c r="E32" s="1"/>
  <c r="E31" s="1"/>
  <c r="E42"/>
  <c r="E43" s="1"/>
  <c r="E44" s="1"/>
  <c r="E45" s="1"/>
  <c r="E46" s="1"/>
  <c r="E47" s="1"/>
  <c r="E48" s="1"/>
  <c r="D41"/>
  <c r="E140"/>
  <c r="E139" s="1"/>
  <c r="E138" s="1"/>
  <c r="E137" s="1"/>
  <c r="E136" s="1"/>
  <c r="E135" s="1"/>
  <c r="E134" s="1"/>
  <c r="E133" s="1"/>
  <c r="E132" s="1"/>
  <c r="E131" s="1"/>
  <c r="E142"/>
  <c r="E143" s="1"/>
  <c r="E144" s="1"/>
  <c r="E145" s="1"/>
  <c r="E146" s="1"/>
  <c r="E147" s="1"/>
  <c r="E148" s="1"/>
  <c r="D141"/>
  <c r="W106" i="2" l="1"/>
  <c r="F115"/>
  <c r="Q180" i="3"/>
  <c r="Q179" s="1"/>
  <c r="Q178" s="1"/>
  <c r="Q177" s="1"/>
  <c r="Q176" s="1"/>
  <c r="Q175" s="1"/>
  <c r="Q174" s="1"/>
  <c r="Q173" s="1"/>
  <c r="Q172" s="1"/>
  <c r="Q171" s="1"/>
  <c r="Q182"/>
  <c r="Q183" s="1"/>
  <c r="Q184" s="1"/>
  <c r="Q185" s="1"/>
  <c r="Q186" s="1"/>
  <c r="Q187" s="1"/>
  <c r="Q188" s="1"/>
  <c r="P181"/>
  <c r="Q160"/>
  <c r="Q159" s="1"/>
  <c r="Q158" s="1"/>
  <c r="Q157" s="1"/>
  <c r="Q156" s="1"/>
  <c r="Q155" s="1"/>
  <c r="Q154" s="1"/>
  <c r="Q153" s="1"/>
  <c r="Q152" s="1"/>
  <c r="Q151" s="1"/>
  <c r="Q162"/>
  <c r="Q163" s="1"/>
  <c r="Q164" s="1"/>
  <c r="Q165" s="1"/>
  <c r="Q166" s="1"/>
  <c r="Q167" s="1"/>
  <c r="Q168" s="1"/>
  <c r="P161"/>
  <c r="Q142"/>
  <c r="Q143" s="1"/>
  <c r="Q144" s="1"/>
  <c r="Q145" s="1"/>
  <c r="Q146" s="1"/>
  <c r="Q147" s="1"/>
  <c r="Q148" s="1"/>
  <c r="P141"/>
  <c r="Q140"/>
  <c r="Q139" s="1"/>
  <c r="Q138" s="1"/>
  <c r="Q137" s="1"/>
  <c r="Q136" s="1"/>
  <c r="Q135" s="1"/>
  <c r="Q134" s="1"/>
  <c r="Q133" s="1"/>
  <c r="Q132" s="1"/>
  <c r="Q131" s="1"/>
  <c r="P122"/>
  <c r="P123" s="1"/>
  <c r="P124" s="1"/>
  <c r="P125" s="1"/>
  <c r="P126" s="1"/>
  <c r="P127" s="1"/>
  <c r="P128" s="1"/>
  <c r="P120"/>
  <c r="P119" s="1"/>
  <c r="P118" s="1"/>
  <c r="P117" s="1"/>
  <c r="P116" s="1"/>
  <c r="P115" s="1"/>
  <c r="P114" s="1"/>
  <c r="P113" s="1"/>
  <c r="P112" s="1"/>
  <c r="P111" s="1"/>
  <c r="Q100"/>
  <c r="Q99" s="1"/>
  <c r="Q98" s="1"/>
  <c r="Q97" s="1"/>
  <c r="Q96" s="1"/>
  <c r="Q95" s="1"/>
  <c r="Q94" s="1"/>
  <c r="Q93" s="1"/>
  <c r="Q92" s="1"/>
  <c r="Q91" s="1"/>
  <c r="Q102"/>
  <c r="Q103" s="1"/>
  <c r="Q104" s="1"/>
  <c r="Q105" s="1"/>
  <c r="Q106" s="1"/>
  <c r="Q107" s="1"/>
  <c r="Q108" s="1"/>
  <c r="P101"/>
  <c r="Q80"/>
  <c r="Q79" s="1"/>
  <c r="Q78" s="1"/>
  <c r="Q77" s="1"/>
  <c r="Q76" s="1"/>
  <c r="Q75" s="1"/>
  <c r="Q74" s="1"/>
  <c r="Q73" s="1"/>
  <c r="Q72" s="1"/>
  <c r="Q71" s="1"/>
  <c r="Q82"/>
  <c r="Q83" s="1"/>
  <c r="Q84" s="1"/>
  <c r="Q85" s="1"/>
  <c r="Q86" s="1"/>
  <c r="Q87" s="1"/>
  <c r="Q88" s="1"/>
  <c r="P81"/>
  <c r="P62"/>
  <c r="P63" s="1"/>
  <c r="P64" s="1"/>
  <c r="P65" s="1"/>
  <c r="P66" s="1"/>
  <c r="P67" s="1"/>
  <c r="P68" s="1"/>
  <c r="P60"/>
  <c r="P59" s="1"/>
  <c r="P58" s="1"/>
  <c r="P57" s="1"/>
  <c r="P56" s="1"/>
  <c r="P55" s="1"/>
  <c r="P54" s="1"/>
  <c r="P53" s="1"/>
  <c r="P52" s="1"/>
  <c r="P51" s="1"/>
  <c r="P42"/>
  <c r="P43" s="1"/>
  <c r="P44" s="1"/>
  <c r="P45" s="1"/>
  <c r="P46" s="1"/>
  <c r="P47" s="1"/>
  <c r="P48" s="1"/>
  <c r="P40"/>
  <c r="P39" s="1"/>
  <c r="P38" s="1"/>
  <c r="P37" s="1"/>
  <c r="P36" s="1"/>
  <c r="P35" s="1"/>
  <c r="P34" s="1"/>
  <c r="P33" s="1"/>
  <c r="P32" s="1"/>
  <c r="P31" s="1"/>
  <c r="P22"/>
  <c r="P23" s="1"/>
  <c r="P24" s="1"/>
  <c r="P25" s="1"/>
  <c r="P26" s="1"/>
  <c r="P27" s="1"/>
  <c r="P28" s="1"/>
  <c r="P20"/>
  <c r="P19" s="1"/>
  <c r="P18" s="1"/>
  <c r="P17" s="1"/>
  <c r="P16" s="1"/>
  <c r="P15" s="1"/>
  <c r="P14" s="1"/>
  <c r="P13" s="1"/>
  <c r="P12" s="1"/>
  <c r="P11" s="1"/>
  <c r="E120"/>
  <c r="E119" s="1"/>
  <c r="E118" s="1"/>
  <c r="E117" s="1"/>
  <c r="E116" s="1"/>
  <c r="E115" s="1"/>
  <c r="E114" s="1"/>
  <c r="E113" s="1"/>
  <c r="E112" s="1"/>
  <c r="E111" s="1"/>
  <c r="E122"/>
  <c r="E123" s="1"/>
  <c r="E124" s="1"/>
  <c r="E125" s="1"/>
  <c r="E126" s="1"/>
  <c r="E127" s="1"/>
  <c r="E128" s="1"/>
  <c r="D121"/>
  <c r="D102"/>
  <c r="D103" s="1"/>
  <c r="D104" s="1"/>
  <c r="D105" s="1"/>
  <c r="D106" s="1"/>
  <c r="D107" s="1"/>
  <c r="D108" s="1"/>
  <c r="D100"/>
  <c r="D99" s="1"/>
  <c r="D98" s="1"/>
  <c r="D97" s="1"/>
  <c r="D96" s="1"/>
  <c r="D95" s="1"/>
  <c r="D94" s="1"/>
  <c r="D93" s="1"/>
  <c r="D92" s="1"/>
  <c r="D91" s="1"/>
  <c r="D82"/>
  <c r="D83" s="1"/>
  <c r="D84" s="1"/>
  <c r="D85" s="1"/>
  <c r="D86" s="1"/>
  <c r="D87" s="1"/>
  <c r="D88" s="1"/>
  <c r="D80"/>
  <c r="D79" s="1"/>
  <c r="D78" s="1"/>
  <c r="D77" s="1"/>
  <c r="D76" s="1"/>
  <c r="D75" s="1"/>
  <c r="D74" s="1"/>
  <c r="D73" s="1"/>
  <c r="D72" s="1"/>
  <c r="D71" s="1"/>
  <c r="D62"/>
  <c r="D63" s="1"/>
  <c r="D64" s="1"/>
  <c r="D65" s="1"/>
  <c r="D66" s="1"/>
  <c r="D67" s="1"/>
  <c r="D68" s="1"/>
  <c r="D60"/>
  <c r="D59" s="1"/>
  <c r="D58" s="1"/>
  <c r="D57" s="1"/>
  <c r="D56" s="1"/>
  <c r="D55" s="1"/>
  <c r="D54" s="1"/>
  <c r="D53" s="1"/>
  <c r="D52" s="1"/>
  <c r="D51" s="1"/>
  <c r="D42"/>
  <c r="D43" s="1"/>
  <c r="D44" s="1"/>
  <c r="D45" s="1"/>
  <c r="D46" s="1"/>
  <c r="D47" s="1"/>
  <c r="D48" s="1"/>
  <c r="D40"/>
  <c r="D39" s="1"/>
  <c r="D38" s="1"/>
  <c r="D37" s="1"/>
  <c r="D36" s="1"/>
  <c r="D35" s="1"/>
  <c r="D34" s="1"/>
  <c r="D33" s="1"/>
  <c r="D32" s="1"/>
  <c r="D31" s="1"/>
  <c r="D142"/>
  <c r="D143" s="1"/>
  <c r="D144" s="1"/>
  <c r="D145" s="1"/>
  <c r="D146" s="1"/>
  <c r="D147" s="1"/>
  <c r="D148" s="1"/>
  <c r="D140"/>
  <c r="D139" s="1"/>
  <c r="D138" s="1"/>
  <c r="D137" s="1"/>
  <c r="D136" s="1"/>
  <c r="D135" s="1"/>
  <c r="D134" s="1"/>
  <c r="D133" s="1"/>
  <c r="D132" s="1"/>
  <c r="D131" s="1"/>
  <c r="W107" i="2" l="1"/>
  <c r="H115"/>
  <c r="P182" i="3"/>
  <c r="P183" s="1"/>
  <c r="P184" s="1"/>
  <c r="P185" s="1"/>
  <c r="P186" s="1"/>
  <c r="P187" s="1"/>
  <c r="P188" s="1"/>
  <c r="P180"/>
  <c r="P179" s="1"/>
  <c r="P178" s="1"/>
  <c r="P177" s="1"/>
  <c r="P176" s="1"/>
  <c r="P175" s="1"/>
  <c r="P174" s="1"/>
  <c r="P173" s="1"/>
  <c r="P172" s="1"/>
  <c r="P171" s="1"/>
  <c r="P162"/>
  <c r="P163" s="1"/>
  <c r="P164" s="1"/>
  <c r="P165" s="1"/>
  <c r="P166" s="1"/>
  <c r="P167" s="1"/>
  <c r="P168" s="1"/>
  <c r="P160"/>
  <c r="P159" s="1"/>
  <c r="P158" s="1"/>
  <c r="P157" s="1"/>
  <c r="P156" s="1"/>
  <c r="P155" s="1"/>
  <c r="P154" s="1"/>
  <c r="P153" s="1"/>
  <c r="P152" s="1"/>
  <c r="P151" s="1"/>
  <c r="P140"/>
  <c r="P139" s="1"/>
  <c r="P138" s="1"/>
  <c r="P137" s="1"/>
  <c r="P136" s="1"/>
  <c r="P135" s="1"/>
  <c r="P134" s="1"/>
  <c r="P133" s="1"/>
  <c r="P132" s="1"/>
  <c r="P131" s="1"/>
  <c r="P142"/>
  <c r="P143" s="1"/>
  <c r="P144" s="1"/>
  <c r="P145" s="1"/>
  <c r="P146" s="1"/>
  <c r="P147" s="1"/>
  <c r="P148" s="1"/>
  <c r="P102"/>
  <c r="P103" s="1"/>
  <c r="P104" s="1"/>
  <c r="P105" s="1"/>
  <c r="P106" s="1"/>
  <c r="P107" s="1"/>
  <c r="P108" s="1"/>
  <c r="P100"/>
  <c r="P99" s="1"/>
  <c r="P98" s="1"/>
  <c r="P97" s="1"/>
  <c r="P96" s="1"/>
  <c r="P95" s="1"/>
  <c r="P94" s="1"/>
  <c r="P93" s="1"/>
  <c r="P92" s="1"/>
  <c r="P91" s="1"/>
  <c r="P82"/>
  <c r="P83" s="1"/>
  <c r="P84" s="1"/>
  <c r="P85" s="1"/>
  <c r="P86" s="1"/>
  <c r="P87" s="1"/>
  <c r="P88" s="1"/>
  <c r="P80"/>
  <c r="P79" s="1"/>
  <c r="P78" s="1"/>
  <c r="P77" s="1"/>
  <c r="P76" s="1"/>
  <c r="P75" s="1"/>
  <c r="P74" s="1"/>
  <c r="P73" s="1"/>
  <c r="P72" s="1"/>
  <c r="P71" s="1"/>
  <c r="D122"/>
  <c r="D123" s="1"/>
  <c r="D124" s="1"/>
  <c r="D125" s="1"/>
  <c r="D126" s="1"/>
  <c r="D127" s="1"/>
  <c r="D128" s="1"/>
  <c r="D120"/>
  <c r="D119" s="1"/>
  <c r="D118" s="1"/>
  <c r="D117" s="1"/>
  <c r="D116" s="1"/>
  <c r="D115" s="1"/>
  <c r="D114" s="1"/>
  <c r="D113" s="1"/>
  <c r="D112" s="1"/>
  <c r="D111" s="1"/>
  <c r="K62" i="9"/>
  <c r="W108" i="2" l="1"/>
  <c r="J115"/>
  <c r="J62" i="9"/>
  <c r="I62" s="1"/>
  <c r="W109" i="2" l="1"/>
  <c r="L115"/>
  <c r="H62" i="9"/>
  <c r="G62" s="1"/>
  <c r="F62" s="1"/>
  <c r="L57" s="1"/>
  <c r="W110" i="2" l="1"/>
  <c r="P115" s="1"/>
  <c r="N115"/>
  <c r="K57" i="9"/>
  <c r="J57" s="1"/>
  <c r="I57" s="1"/>
</calcChain>
</file>

<file path=xl/sharedStrings.xml><?xml version="1.0" encoding="utf-8"?>
<sst xmlns="http://schemas.openxmlformats.org/spreadsheetml/2006/main" count="2012" uniqueCount="653">
  <si>
    <t>Start time set</t>
  </si>
  <si>
    <t>Faction:</t>
  </si>
  <si>
    <t>Inner Sphere</t>
  </si>
  <si>
    <t>Clan</t>
  </si>
  <si>
    <t>Ground Combat</t>
  </si>
  <si>
    <t>Space Combat</t>
  </si>
  <si>
    <t>Politian</t>
  </si>
  <si>
    <t>Medical</t>
  </si>
  <si>
    <t>Infantry Combat / Power Armor Combat</t>
  </si>
  <si>
    <t>VTOL Combat</t>
  </si>
  <si>
    <t>Shop Crew</t>
  </si>
  <si>
    <t xml:space="preserve">Village Chief </t>
  </si>
  <si>
    <t>Computers</t>
  </si>
  <si>
    <t>Missile Weapons</t>
  </si>
  <si>
    <t>Ballistic Weapons</t>
  </si>
  <si>
    <t>Energy Weapons</t>
  </si>
  <si>
    <t>Basic Skills Trees</t>
  </si>
  <si>
    <t>Electrician</t>
  </si>
  <si>
    <t>Mechanic</t>
  </si>
  <si>
    <t>ICE Engines</t>
  </si>
  <si>
    <t>Tank Structure</t>
  </si>
  <si>
    <t>Aero-space Structure</t>
  </si>
  <si>
    <t>Power Armor Structure</t>
  </si>
  <si>
    <t>First Aid</t>
  </si>
  <si>
    <t>Mercenary Squad</t>
  </si>
  <si>
    <t>Bio-Mechanics</t>
  </si>
  <si>
    <t>Surgery</t>
  </si>
  <si>
    <t>Drugs</t>
  </si>
  <si>
    <t>Bio-Repair</t>
  </si>
  <si>
    <t>Base Tree</t>
  </si>
  <si>
    <t>Armor</t>
  </si>
  <si>
    <t>Commercial</t>
  </si>
  <si>
    <t>Limits</t>
  </si>
  <si>
    <t>Grade</t>
  </si>
  <si>
    <t>A</t>
  </si>
  <si>
    <t>B</t>
  </si>
  <si>
    <t>C</t>
  </si>
  <si>
    <t>D</t>
  </si>
  <si>
    <t>E</t>
  </si>
  <si>
    <t>F</t>
  </si>
  <si>
    <t>Bar</t>
  </si>
  <si>
    <t>Weight per Point in kg</t>
  </si>
  <si>
    <t>I.S. Ferro</t>
  </si>
  <si>
    <t>Military Grade</t>
  </si>
  <si>
    <t>Civilian</t>
  </si>
  <si>
    <t>Clan Ferro</t>
  </si>
  <si>
    <t>I.S. Hvy Ferro</t>
  </si>
  <si>
    <t>I.S. Light Ferro</t>
  </si>
  <si>
    <t>I.S. Stealth</t>
  </si>
  <si>
    <t>Clan Ferro, I.S. Light Ferro</t>
  </si>
  <si>
    <t>I.S. Heavy Ferro</t>
  </si>
  <si>
    <t>Rare Player Make</t>
  </si>
  <si>
    <t>Rank 1</t>
  </si>
  <si>
    <t>Rank 2</t>
  </si>
  <si>
    <t>Rank 3</t>
  </si>
  <si>
    <t>Rank 4</t>
  </si>
  <si>
    <t>Rank 5</t>
  </si>
  <si>
    <t>Rank 6</t>
  </si>
  <si>
    <t>What the Rank 1 Skill can do.</t>
  </si>
  <si>
    <t>Rank 7</t>
  </si>
  <si>
    <t>I.S. Only</t>
  </si>
  <si>
    <t>Clan Only</t>
  </si>
  <si>
    <t>Clan Point officer</t>
  </si>
  <si>
    <t>Max of 2 points</t>
  </si>
  <si>
    <t>Star Commander</t>
  </si>
  <si>
    <t>1 Star worth of units</t>
  </si>
  <si>
    <t>Trinary Commander</t>
  </si>
  <si>
    <t>Clan Cluster Commander (Must have filled Point Officer Tree)</t>
  </si>
  <si>
    <t>1 Trinaries &amp; 1 Binary</t>
  </si>
  <si>
    <t>2 Trinaries</t>
  </si>
  <si>
    <t>3 Trinaries</t>
  </si>
  <si>
    <t>4 Trinaries</t>
  </si>
  <si>
    <t>3 Trinaries &amp; 1 Binaries</t>
  </si>
  <si>
    <t>General</t>
  </si>
  <si>
    <t>Squad Leader</t>
  </si>
  <si>
    <t>Binary Sub-Commander</t>
  </si>
  <si>
    <t>1 Star &amp; 3points worth</t>
  </si>
  <si>
    <t>Binary Commander</t>
  </si>
  <si>
    <t>Trinary Sub-Commander</t>
  </si>
  <si>
    <t>Cluster Sub-Commander</t>
  </si>
  <si>
    <t>I.S.</t>
  </si>
  <si>
    <t>Infantry</t>
  </si>
  <si>
    <t>Tanks</t>
  </si>
  <si>
    <t>Mechs</t>
  </si>
  <si>
    <t>Power Armor</t>
  </si>
  <si>
    <t>Lance</t>
  </si>
  <si>
    <t>2nd class Company Sub-Commander</t>
  </si>
  <si>
    <t>2nd class Company Commander</t>
  </si>
  <si>
    <t>1st class Company Sub-Commander</t>
  </si>
  <si>
    <t>1st class Company Commander</t>
  </si>
  <si>
    <t xml:space="preserve">1 Binary </t>
  </si>
  <si>
    <t>1 Binary &amp;  2 points worth</t>
  </si>
  <si>
    <t>1 Trinary</t>
  </si>
  <si>
    <t>1Trinary &amp; 3points</t>
  </si>
  <si>
    <t>2 Binary</t>
  </si>
  <si>
    <t>Company</t>
  </si>
  <si>
    <t>Battalion</t>
  </si>
  <si>
    <t>Regiment</t>
  </si>
  <si>
    <t>3 Lance</t>
  </si>
  <si>
    <t>3 Company</t>
  </si>
  <si>
    <t>9 Lance</t>
  </si>
  <si>
    <t>3 Battalions</t>
  </si>
  <si>
    <t>9 Company</t>
  </si>
  <si>
    <t>27 Lance</t>
  </si>
  <si>
    <t>2nd Class Battalion Commander</t>
  </si>
  <si>
    <t>3nd Class Battalion Commander</t>
  </si>
  <si>
    <t>1nd Class Battalion Commander</t>
  </si>
  <si>
    <t>Jump Infantry</t>
  </si>
  <si>
    <t>Regimental Commander</t>
  </si>
  <si>
    <t>3rd Class Regimental Commander Trainee</t>
  </si>
  <si>
    <t>2st Class Regimental Commander Trainee</t>
  </si>
  <si>
    <t>3rd Class Regimental Sub Commander</t>
  </si>
  <si>
    <t>2st Class Regimental Sub Commander</t>
  </si>
  <si>
    <t>1st Class Regimental Sub Commander</t>
  </si>
  <si>
    <t>Aerospace /  Conventional Fighters</t>
  </si>
  <si>
    <t>AKA Guild Size Limits</t>
  </si>
  <si>
    <t>Infantry Men</t>
  </si>
  <si>
    <t>Jump Infantry Men</t>
  </si>
  <si>
    <t>Number Showen are if all of the Member are of a single type. It will be a % mix to size maxing</t>
  </si>
  <si>
    <t>Can Use "    " Class Infantry Weapons</t>
  </si>
  <si>
    <t>Custom Units Below 15 tons will Not Alouded</t>
  </si>
  <si>
    <t>Liquid</t>
  </si>
  <si>
    <t>Ore</t>
  </si>
  <si>
    <t>Gas</t>
  </si>
  <si>
    <t>Raw Supplied</t>
  </si>
  <si>
    <t>Weight</t>
  </si>
  <si>
    <t>Fluidness</t>
  </si>
  <si>
    <t>Purity</t>
  </si>
  <si>
    <t>Density</t>
  </si>
  <si>
    <t>Combustion</t>
  </si>
  <si>
    <t>Flexibility</t>
  </si>
  <si>
    <t>Brittleness</t>
  </si>
  <si>
    <t>Compression</t>
  </si>
  <si>
    <t>Rating</t>
  </si>
  <si>
    <t>1 - 200</t>
  </si>
  <si>
    <t>A+</t>
  </si>
  <si>
    <t>A-</t>
  </si>
  <si>
    <t>B+</t>
  </si>
  <si>
    <t>B-</t>
  </si>
  <si>
    <t>C+</t>
  </si>
  <si>
    <t>C-</t>
  </si>
  <si>
    <t>D+</t>
  </si>
  <si>
    <t>D-</t>
  </si>
  <si>
    <t>F+</t>
  </si>
  <si>
    <t>F-</t>
  </si>
  <si>
    <t>E+</t>
  </si>
  <si>
    <t>E-</t>
  </si>
  <si>
    <t>Geologist</t>
  </si>
  <si>
    <t>Miner (Ore Harvester)</t>
  </si>
  <si>
    <t>Bio Condenser (Gas Harvester)</t>
  </si>
  <si>
    <t>Bio Filters (Liquid Harvester)</t>
  </si>
  <si>
    <t>Can Use "     " Infantry Weapons &amp; Can Command up to 6 A.I. Infantry men</t>
  </si>
  <si>
    <t>Gas A</t>
  </si>
  <si>
    <t>Ore A</t>
  </si>
  <si>
    <t>Range</t>
  </si>
  <si>
    <t>Damage</t>
  </si>
  <si>
    <t>Size</t>
  </si>
  <si>
    <t>Ore B</t>
  </si>
  <si>
    <t>Flexibity</t>
  </si>
  <si>
    <t>(Max Possible Rating / 2) = Lowest possible rating</t>
  </si>
  <si>
    <t>((Equipment Rate + (materials ave rating))/2 + Player Skill rating ) = Max Possible Rate</t>
  </si>
  <si>
    <t>Small Laser</t>
  </si>
  <si>
    <t>Small Pulse Laser</t>
  </si>
  <si>
    <t>Large Laser</t>
  </si>
  <si>
    <t>Large Pulse Laser</t>
  </si>
  <si>
    <t>Flamer</t>
  </si>
  <si>
    <t>Medium Laser</t>
  </si>
  <si>
    <t>FASA#1700</t>
  </si>
  <si>
    <t xml:space="preserve">CBT long </t>
  </si>
  <si>
    <t>CBT EXT</t>
  </si>
  <si>
    <t>Range in Hex</t>
  </si>
  <si>
    <t>Range in M</t>
  </si>
  <si>
    <t>Name</t>
  </si>
  <si>
    <t>Who</t>
  </si>
  <si>
    <t>Date</t>
  </si>
  <si>
    <t>Notes</t>
  </si>
  <si>
    <t>Machine Gun</t>
  </si>
  <si>
    <t>Weapon</t>
  </si>
  <si>
    <t>LB-2X</t>
  </si>
  <si>
    <t>2 type of ammo</t>
  </si>
  <si>
    <t>LB-5X</t>
  </si>
  <si>
    <t>LB-10X</t>
  </si>
  <si>
    <t>LB-20X</t>
  </si>
  <si>
    <t>AC-2</t>
  </si>
  <si>
    <t>1 type of ammo</t>
  </si>
  <si>
    <t>AC-5</t>
  </si>
  <si>
    <t>AC-10</t>
  </si>
  <si>
    <t>AC-20</t>
  </si>
  <si>
    <t>Ultra AC 2</t>
  </si>
  <si>
    <t>Ultra AC 5</t>
  </si>
  <si>
    <t>Ultra AC 10</t>
  </si>
  <si>
    <t>Ultra AC 20</t>
  </si>
  <si>
    <t>ER-PPC</t>
  </si>
  <si>
    <t>Gauss</t>
  </si>
  <si>
    <t>ER-L-Laser</t>
  </si>
  <si>
    <t>ER-M-Laser</t>
  </si>
  <si>
    <t>ER-S-Laser</t>
  </si>
  <si>
    <t>Medium Pulse Laser</t>
  </si>
  <si>
    <t>SRM-2</t>
  </si>
  <si>
    <t>5 type of ammo</t>
  </si>
  <si>
    <t>SRM-4</t>
  </si>
  <si>
    <t>SRM-6</t>
  </si>
  <si>
    <t>Streak-SRM-2</t>
  </si>
  <si>
    <t>Streak-SRM-4</t>
  </si>
  <si>
    <t>Streak-SRM-6</t>
  </si>
  <si>
    <t>LRM-5</t>
  </si>
  <si>
    <t>8 type of ammo</t>
  </si>
  <si>
    <t>LRM-10</t>
  </si>
  <si>
    <t>LRM-15</t>
  </si>
  <si>
    <t>LRM-20</t>
  </si>
  <si>
    <t>NARC</t>
  </si>
  <si>
    <t>3 type of ammo</t>
  </si>
  <si>
    <t>Double Heat Sink</t>
  </si>
  <si>
    <t>Gear</t>
  </si>
  <si>
    <t>I.S. Double Heat Sink</t>
  </si>
  <si>
    <t>Single Heat Sink</t>
  </si>
  <si>
    <t>Both</t>
  </si>
  <si>
    <t>MASC</t>
  </si>
  <si>
    <t>C.A.S.E.</t>
  </si>
  <si>
    <t>Targeting Computers</t>
  </si>
  <si>
    <t>ECM</t>
  </si>
  <si>
    <t>TAG</t>
  </si>
  <si>
    <t>Artemis IV</t>
  </si>
  <si>
    <t>B.A.P.</t>
  </si>
  <si>
    <t>A.M.S.</t>
  </si>
  <si>
    <t>Engine</t>
  </si>
  <si>
    <t>Engine Type XL</t>
  </si>
  <si>
    <t>Normal Gyro</t>
  </si>
  <si>
    <t>Gyro</t>
  </si>
  <si>
    <t>Normal XL Gyro</t>
  </si>
  <si>
    <t>Normal Compact Gyro</t>
  </si>
  <si>
    <t>Heavy Duty Gyro</t>
  </si>
  <si>
    <t>Hip  Actuator</t>
  </si>
  <si>
    <t>Mech Internal Part</t>
  </si>
  <si>
    <t>Upper Leg Actuator</t>
  </si>
  <si>
    <t>Lower Leg Actuator</t>
  </si>
  <si>
    <t>Foot  Actuator</t>
  </si>
  <si>
    <t>Shoulder Actuator</t>
  </si>
  <si>
    <t>Upper Arm Actuator</t>
  </si>
  <si>
    <t>Lower Arm Actuator</t>
  </si>
  <si>
    <t>Hand Actuator</t>
  </si>
  <si>
    <t>Internal Part</t>
  </si>
  <si>
    <t>Standard Internals</t>
  </si>
  <si>
    <t>Standard Armor</t>
  </si>
  <si>
    <t>I.S. Ferro-Fibrous</t>
  </si>
  <si>
    <t>Clan Ferro-Fibrous</t>
  </si>
  <si>
    <t>Small Pulse</t>
  </si>
  <si>
    <t>Large Pulse</t>
  </si>
  <si>
    <t xml:space="preserve">PPC </t>
  </si>
  <si>
    <t>(Clan Stop using them around 2820)</t>
  </si>
  <si>
    <t>ER-LL</t>
  </si>
  <si>
    <t>Light TAG</t>
  </si>
  <si>
    <t>Triple-Strength Myomer</t>
  </si>
  <si>
    <t>C3 Master</t>
  </si>
  <si>
    <t>C3 Slave</t>
  </si>
  <si>
    <t>Light Ferro-Fibrous</t>
  </si>
  <si>
    <t>Heavy Ferro-Fibrous</t>
  </si>
  <si>
    <t>Light AC 2</t>
  </si>
  <si>
    <t>Light AC 5</t>
  </si>
  <si>
    <t>RAC 2</t>
  </si>
  <si>
    <t>RAC 5</t>
  </si>
  <si>
    <t>Light Engines</t>
  </si>
  <si>
    <t>Engine Type</t>
  </si>
  <si>
    <t>Compact Engines</t>
  </si>
  <si>
    <t>Vehicle Flamer</t>
  </si>
  <si>
    <t>For Mechs &amp; Tanks, Does Use Ammo</t>
  </si>
  <si>
    <t>Heavy L-Laser</t>
  </si>
  <si>
    <t>Heavy M-Laser</t>
  </si>
  <si>
    <t>Heavy S-Laser</t>
  </si>
  <si>
    <t>ER Micro Laser</t>
  </si>
  <si>
    <t>Micro Pulse Laser</t>
  </si>
  <si>
    <t>Heavy M.G.</t>
  </si>
  <si>
    <t>Light M.G.</t>
  </si>
  <si>
    <t>ATM-3</t>
  </si>
  <si>
    <t>3  type of ammo</t>
  </si>
  <si>
    <t>ATM-6</t>
  </si>
  <si>
    <t>ATM-9</t>
  </si>
  <si>
    <t>ATM-12</t>
  </si>
  <si>
    <t>MML-3</t>
  </si>
  <si>
    <t>14 type of ammo</t>
  </si>
  <si>
    <t>MML-5</t>
  </si>
  <si>
    <t>MML-7</t>
  </si>
  <si>
    <t>MML-9</t>
  </si>
  <si>
    <t>MRM-10</t>
  </si>
  <si>
    <t>MRM-20</t>
  </si>
  <si>
    <t>MRM-30</t>
  </si>
  <si>
    <t>MRM-40</t>
  </si>
  <si>
    <t>LRT-5</t>
  </si>
  <si>
    <t>Work Like LRM but underwater only 1 type of ammo</t>
  </si>
  <si>
    <t>LRT-10</t>
  </si>
  <si>
    <t>LRT-15</t>
  </si>
  <si>
    <t>LRT-20</t>
  </si>
  <si>
    <t>SRT-2</t>
  </si>
  <si>
    <t>Work Like SRM but underwater only 2 type of ammo</t>
  </si>
  <si>
    <t>SRT-4</t>
  </si>
  <si>
    <t>SRT-6</t>
  </si>
  <si>
    <t>I-Narc</t>
  </si>
  <si>
    <t>(5 type of ammo)</t>
  </si>
  <si>
    <t>Heavy PPC</t>
  </si>
  <si>
    <t>Light PPC</t>
  </si>
  <si>
    <t>Snub-Nose PPC</t>
  </si>
  <si>
    <t>Plasma Cannon</t>
  </si>
  <si>
    <t xml:space="preserve">Plasma Rifle </t>
  </si>
  <si>
    <t>Power Amplifiers</t>
  </si>
  <si>
    <t>For use on Tanks</t>
  </si>
  <si>
    <t>Hatchet</t>
  </si>
  <si>
    <t>Sword</t>
  </si>
  <si>
    <t>Laser Heat Sink</t>
  </si>
  <si>
    <t>Turns Heat in to IR light waves</t>
  </si>
  <si>
    <t>Missile</t>
  </si>
  <si>
    <t>Ballistic</t>
  </si>
  <si>
    <t>HA Gauss Rifle</t>
  </si>
  <si>
    <t>Heavy Gauss Rifle</t>
  </si>
  <si>
    <t>Light Gauss Rifle</t>
  </si>
  <si>
    <t>Medium Pulse</t>
  </si>
  <si>
    <t>Checker</t>
  </si>
  <si>
    <t xml:space="preserve">Energy </t>
  </si>
  <si>
    <t>Myomer</t>
  </si>
  <si>
    <t>Life-Support</t>
  </si>
  <si>
    <t xml:space="preserve">Armor </t>
  </si>
  <si>
    <t>Rocket Launchers 10</t>
  </si>
  <si>
    <t>Rocket Launchers 15</t>
  </si>
  <si>
    <t>Rocket Launchers 20</t>
  </si>
  <si>
    <t>CBT Damage taken</t>
  </si>
  <si>
    <t>H2H</t>
  </si>
  <si>
    <t>Expert</t>
  </si>
  <si>
    <t>Energy Weapons Master</t>
  </si>
  <si>
    <t>Energy Weapons Expert</t>
  </si>
  <si>
    <t>Ballistic Weapons Expert</t>
  </si>
  <si>
    <t>Ballistic Weapons Master</t>
  </si>
  <si>
    <t>Missile Weapons Expert</t>
  </si>
  <si>
    <t>Missile Weapons Master</t>
  </si>
  <si>
    <t>Mass</t>
  </si>
  <si>
    <t>Heat</t>
  </si>
  <si>
    <t>Bulk</t>
  </si>
  <si>
    <t>Rate of Fire</t>
  </si>
  <si>
    <t>Heat to Target</t>
  </si>
  <si>
    <t>Heat to self</t>
  </si>
  <si>
    <t xml:space="preserve">&lt;-- CBT / Solaris VII Values </t>
  </si>
  <si>
    <t>Gas B</t>
  </si>
  <si>
    <t>Laser</t>
  </si>
  <si>
    <t xml:space="preserve">Size </t>
  </si>
  <si>
    <t>Master</t>
  </si>
  <si>
    <t>Class 1</t>
  </si>
  <si>
    <t>Class 2</t>
  </si>
  <si>
    <t>Mechanic - Armor Crafting</t>
  </si>
  <si>
    <t>I.S. Blazer Armor</t>
  </si>
  <si>
    <t>I.S. Glazed Armor</t>
  </si>
  <si>
    <t>Military Fusion Engine</t>
  </si>
  <si>
    <t>Fission Engine</t>
  </si>
  <si>
    <t>I.C.E. Engines (600km)</t>
  </si>
  <si>
    <t>Cell Engine (450km)</t>
  </si>
  <si>
    <t>Fuel Cell</t>
  </si>
  <si>
    <t>10% of mechs engine weight</t>
  </si>
  <si>
    <t>Note</t>
  </si>
  <si>
    <t>Glazed Armor</t>
  </si>
  <si>
    <t>Blazer Armor:</t>
  </si>
  <si>
    <t>Energy weapon normal damage</t>
  </si>
  <si>
    <t>Missile weapons do ½ damage</t>
  </si>
  <si>
    <t>Lasers &amp; Flamers do ½ damage</t>
  </si>
  <si>
    <t>PPC do 50% more Damage</t>
  </si>
  <si>
    <t>All other attack do normal damage</t>
  </si>
  <si>
    <t>Stealth Armor</t>
  </si>
  <si>
    <t>Translation</t>
  </si>
  <si>
    <t>Bulk Value Per 1000kg or 1 metic ton</t>
  </si>
  <si>
    <t xml:space="preserve">Mech bulk size </t>
  </si>
  <si>
    <t>Light</t>
  </si>
  <si>
    <t xml:space="preserve">Heavy </t>
  </si>
  <si>
    <t>Assault</t>
  </si>
  <si>
    <t>Medium</t>
  </si>
  <si>
    <t>H</t>
  </si>
  <si>
    <t>Large Engines</t>
  </si>
  <si>
    <t>Computer</t>
  </si>
  <si>
    <t xml:space="preserve">Reinforced Internals </t>
  </si>
  <si>
    <t>Composite Internals</t>
  </si>
  <si>
    <t>Side Torso</t>
  </si>
  <si>
    <t>Center Torso</t>
  </si>
  <si>
    <t>Arms</t>
  </si>
  <si>
    <t>Legs</t>
  </si>
  <si>
    <t>Reactive (upgraded version of Blazer)</t>
  </si>
  <si>
    <t>Reflective (Upgraded Version of Glazed)</t>
  </si>
  <si>
    <t>Laser/Flamers / PPC ½ damage</t>
  </si>
  <si>
    <t>Missile &amp; AC attack normal damage</t>
  </si>
  <si>
    <t xml:space="preserve">Physical Attack &amp; Falling 2x damage </t>
  </si>
  <si>
    <t xml:space="preserve">AC/M.G./ Physical weapons / Small arms fire have a chance of doing Double damage </t>
  </si>
  <si>
    <t>AC/M.G./ Physical weapons / Small arms fire have a chance of doing triple damage</t>
  </si>
  <si>
    <t>Missile weapons do ⅔ damage</t>
  </si>
  <si>
    <t>Harden Armor</t>
  </si>
  <si>
    <t>Clan Reflective</t>
  </si>
  <si>
    <t>I.S.  Reflective</t>
  </si>
  <si>
    <t>I.S. Ferro, I.S. Reactive</t>
  </si>
  <si>
    <t>½ damage from all attacks</t>
  </si>
  <si>
    <t>Higher Chance of Mech falling over</t>
  </si>
  <si>
    <t>Hardened (Mech only)</t>
  </si>
  <si>
    <t>Unit Running/Flank Speed = Round to ones place (Base factor *1.5) = Speed RF base factor *10.8kps</t>
  </si>
  <si>
    <t>Unit walking/Crusingsing Speed =  ((Engine Rating + Suspension Factor)  / Unit weight)*(Suspension &amp;or Myomer rate)= Speed Base factor *10.8kps</t>
  </si>
  <si>
    <t>Lower Speed RF base factor by 1, if this drops the Speed RF factor below Speed base factor then use Speed Base Factor for top speed</t>
  </si>
  <si>
    <t>See Engine Chart</t>
  </si>
  <si>
    <t>See Hard Armor Chart</t>
  </si>
  <si>
    <t>Computer Expert</t>
  </si>
  <si>
    <t xml:space="preserve">Computer Specialist </t>
  </si>
  <si>
    <t>Energy Weapons Specialist</t>
  </si>
  <si>
    <t>Ballistic Weapons Specialist</t>
  </si>
  <si>
    <t>Missile Weapons Specialist</t>
  </si>
  <si>
    <t>Engine Type XXL</t>
  </si>
  <si>
    <t>Basic Sensors Targeting</t>
  </si>
  <si>
    <t>Cockpit + Life Support</t>
  </si>
  <si>
    <t>Compact Cockpit + Life support</t>
  </si>
  <si>
    <t>Long-Range  Sensors Targeting</t>
  </si>
  <si>
    <t>Short-Range  Sensors Targeting</t>
  </si>
  <si>
    <t>Variable-Range  Sensors Targeting</t>
  </si>
  <si>
    <t>Anti-Aircraft Sensor Targeting</t>
  </si>
  <si>
    <t>Multi-Tarac Sensor</t>
  </si>
  <si>
    <t>Multi-Tarc  II Sensor</t>
  </si>
  <si>
    <t>Heat Sink</t>
  </si>
  <si>
    <t>Targeting system</t>
  </si>
  <si>
    <t>1 ton lot of Ammo</t>
  </si>
  <si>
    <t>½ton Lot of Ammo</t>
  </si>
  <si>
    <t>Weapon-Ammo</t>
  </si>
  <si>
    <t>N/A</t>
  </si>
  <si>
    <t>Long</t>
  </si>
  <si>
    <t>Range in</t>
  </si>
  <si>
    <t>Meters</t>
  </si>
  <si>
    <t>Ext</t>
  </si>
  <si>
    <t>JumpJet Class 1</t>
  </si>
  <si>
    <t>JumpJet Class 3</t>
  </si>
  <si>
    <t>JumpJet Class 2</t>
  </si>
  <si>
    <t>Player Death</t>
  </si>
  <si>
    <t>5% Debt XP that must bepaid off before leveling</t>
  </si>
  <si>
    <t>Raides</t>
  </si>
  <si>
    <t>Raids against Player city will have a Max yaild of 30% of supplie / Equipment stored there. Supplies that can't fit on the transport will be returned to the player city from which it was taken.</t>
  </si>
  <si>
    <t>Insurance for equipment will replace 75% of lost gear to Equal grade. The other 25% will be a min of a grade low in quality to total lost.</t>
  </si>
  <si>
    <t>Insurance cost 15% of the equipment if bot from NPC</t>
  </si>
  <si>
    <t>Weapon Cost</t>
  </si>
  <si>
    <t>Heat to Target*</t>
  </si>
  <si>
    <t>H2S is add to H2S</t>
  </si>
  <si>
    <t>Meduim Laser CBT Value:</t>
  </si>
  <si>
    <t>Sum the above for Projected Weapons Cost:</t>
  </si>
  <si>
    <t>Cost</t>
  </si>
  <si>
    <t xml:space="preserve">Reactive </t>
  </si>
  <si>
    <t xml:space="preserve">Reflective </t>
  </si>
  <si>
    <t xml:space="preserve">Hardened </t>
  </si>
  <si>
    <t xml:space="preserve">Cost % </t>
  </si>
  <si>
    <t>Cost Rating. Bar/Grade</t>
  </si>
  <si>
    <t>Ultra lights</t>
  </si>
  <si>
    <t xml:space="preserve">Armor - </t>
  </si>
  <si>
    <t>C.A.S.E. II</t>
  </si>
  <si>
    <t>Mech Gear</t>
  </si>
  <si>
    <t>I.S. Compact Heat Sink</t>
  </si>
  <si>
    <t>Null-Signature System</t>
  </si>
  <si>
    <t>Mech can only use Basic Sensors Targeting, No C3 computer, Satalite uplinks or Targeting computers</t>
  </si>
  <si>
    <t>Bloodhound active Probe</t>
  </si>
  <si>
    <t>Store Stock gear ratings</t>
  </si>
  <si>
    <t>80 / 0 / 20</t>
  </si>
  <si>
    <t>40 / 40 / 20</t>
  </si>
  <si>
    <t>Bar/Mass Rating * CBT*.8 + Service Rating * CBT cost*.2</t>
  </si>
  <si>
    <t xml:space="preserve">Bar/Mass Rating * CBT*.4 + Bar/Bulk rating *CBT Cost*.4 +Service Rating * CBT cost*.2= Armor cost </t>
  </si>
  <si>
    <t>55 / 35 / 10</t>
  </si>
  <si>
    <t xml:space="preserve">Bar/Mass Rating * CBT*.55 + Bar/Bulk rating *CBT Cost*.35 +Service Rating * CBT cost*.1= Armor cost </t>
  </si>
  <si>
    <t>70 / 0 / 30</t>
  </si>
  <si>
    <t>Bar/Mass Rating * CBT*.7 + Service Rating * CBT cost*.3</t>
  </si>
  <si>
    <t>60 / 25 / 15</t>
  </si>
  <si>
    <t xml:space="preserve">Bar/Mass Rating * CBT*.60 + Bar/Bulk rating *CBT Cost*.25 +Service Rating * CBT cost*.15= Armor cost </t>
  </si>
  <si>
    <t>Serviceably time factor</t>
  </si>
  <si>
    <t xml:space="preserve">Serviceably </t>
  </si>
  <si>
    <t>time factor</t>
  </si>
  <si>
    <t>Rating Scale</t>
  </si>
  <si>
    <t>CBT Value * % of of Each Rating type</t>
  </si>
  <si>
    <t>Mass Rating A</t>
  </si>
  <si>
    <t>Bulk Rating E</t>
  </si>
  <si>
    <t>H2S Rating C</t>
  </si>
  <si>
    <t>RoF Rating C</t>
  </si>
  <si>
    <t>Damage Rating B</t>
  </si>
  <si>
    <t>Range Rating D-</t>
  </si>
  <si>
    <t>Damage = (Equipment Rate + (((Gas A Combustion Rating)*X + (Gas B Density)*Y) /(X+Y))+ Player Skill rating) /3   =  Rating Rating</t>
  </si>
  <si>
    <t>Serviceably Rating B+</t>
  </si>
  <si>
    <t>1 Critical Slot in CBT = 10 bluk rating,</t>
  </si>
  <si>
    <t>above C</t>
  </si>
  <si>
    <t>Below C</t>
  </si>
  <si>
    <t>Better then C</t>
  </si>
  <si>
    <t>Worst then C</t>
  </si>
  <si>
    <t>Mass VS Bulk VS Service</t>
  </si>
  <si>
    <t xml:space="preserve">Base </t>
  </si>
  <si>
    <t>CBT</t>
  </si>
  <si>
    <t>Mechanic Mech Structure</t>
  </si>
  <si>
    <t>Structure</t>
  </si>
  <si>
    <t>Clan Endo-Steel Internals</t>
  </si>
  <si>
    <t>I.S. Endo-Steel Internals</t>
  </si>
  <si>
    <t xml:space="preserve">Composite Internals </t>
  </si>
  <si>
    <t>Mech</t>
  </si>
  <si>
    <t>Aerospace</t>
  </si>
  <si>
    <t>Bulk used</t>
  </si>
  <si>
    <t>example</t>
  </si>
  <si>
    <t>Style A Direct Gear Crafting</t>
  </si>
  <si>
    <t>If weapons does not heat up target then the % Rating grade as if were Heat to self</t>
  </si>
  <si>
    <t>Ground units bulk size</t>
  </si>
  <si>
    <t>Basic, Hardened</t>
  </si>
  <si>
    <t>Once armor is added to a unit the remove the basic armor bulk from the unit from each location on the unit.</t>
  </si>
  <si>
    <t>If Non-Standard armor is add, do the above then put the rest of the armor bulk player asigned</t>
  </si>
  <si>
    <t>Max armor</t>
  </si>
  <si>
    <t>(tonnage * 3.5)+40 = Max armor points for the unit</t>
  </si>
  <si>
    <t>Two time the Internal point value equals the max number of point for this unit loction</t>
  </si>
  <si>
    <t>Base:</t>
  </si>
  <si>
    <t>Support tank:</t>
  </si>
  <si>
    <t>Weight devided by 5 *10</t>
  </si>
  <si>
    <t>Combat gound unit:</t>
  </si>
  <si>
    <t>Wieght</t>
  </si>
  <si>
    <t>Combat</t>
  </si>
  <si>
    <t>Civ</t>
  </si>
  <si>
    <t>**</t>
  </si>
  <si>
    <t>Rounded to the Nearest ½ton</t>
  </si>
  <si>
    <t>See Classic battletech Tech Manual Pages 116-139</t>
  </si>
  <si>
    <t>Airship/Naval:  4+(0.334 x Unit weight) = Unit Max points in armor</t>
  </si>
  <si>
    <t>Fixed Wing, Hover, VTOL: 4+(1 x Unit weight)  = Unit Max points in armor</t>
  </si>
  <si>
    <t>Wheeled/Tracked: 4+(2 x Unit weight)  = Unit Max points in armor</t>
  </si>
  <si>
    <t>WiGE: 4+(0.5 x Unit weight)  = Unit Max points in armor</t>
  </si>
  <si>
    <t>Platoon</t>
  </si>
  <si>
    <t>Squadron</t>
  </si>
  <si>
    <t>Wing</t>
  </si>
  <si>
    <t xml:space="preserve">Rookie  / Recon </t>
  </si>
  <si>
    <t>Civilian Tracked Support Unit</t>
  </si>
  <si>
    <t>Class 2 Wheeled Combat Units</t>
  </si>
  <si>
    <t>Class 1 Wheeled Combat Units</t>
  </si>
  <si>
    <t>Civilian Wheeled Support Units</t>
  </si>
  <si>
    <t>Wheeled Units Class A</t>
  </si>
  <si>
    <t>Wheeled Units Class B</t>
  </si>
  <si>
    <t>Civilian Hover Support Units</t>
  </si>
  <si>
    <t>Class 1 Hover Combat Units</t>
  </si>
  <si>
    <t>Class 2 Hover Combat Units</t>
  </si>
  <si>
    <t>HoverCraft Class A</t>
  </si>
  <si>
    <t>HoverCraft Class B</t>
  </si>
  <si>
    <t>Light / Pursuit Lance</t>
  </si>
  <si>
    <t xml:space="preserve">Medium / Fire Support </t>
  </si>
  <si>
    <t>Heavy / Support</t>
  </si>
  <si>
    <t>Command / Heavy Assault</t>
  </si>
  <si>
    <t>Tracked units Class A</t>
  </si>
  <si>
    <t>Class 1 Combat Tracked Unit</t>
  </si>
  <si>
    <t>Class 2 Combat Tracked Unit</t>
  </si>
  <si>
    <t>Tracked units Class B</t>
  </si>
  <si>
    <t>Tracked units Class C</t>
  </si>
  <si>
    <t>Civilian Navel Support Units</t>
  </si>
  <si>
    <t>Navel-Class A</t>
  </si>
  <si>
    <t>Navel-Class B</t>
  </si>
  <si>
    <t>Class 1 Boats / Subs</t>
  </si>
  <si>
    <t>Class 2 Boats / Subs</t>
  </si>
  <si>
    <t>Class 1 Hydrofoil</t>
  </si>
  <si>
    <t>Class 2 Hydrofoil</t>
  </si>
  <si>
    <t>Navel Hydrofoil Class A</t>
  </si>
  <si>
    <t>Navel Hydrofoil Class B</t>
  </si>
  <si>
    <t>Civilian Navel Hydrofoil Support Units</t>
  </si>
  <si>
    <t>Mech Piloting Class A</t>
  </si>
  <si>
    <t>Mech Piloting Class B</t>
  </si>
  <si>
    <t>Mech Piloting Class C</t>
  </si>
  <si>
    <t>Class 1 Mech</t>
  </si>
  <si>
    <t>Class 2 Mech</t>
  </si>
  <si>
    <t>Civilian Mech</t>
  </si>
  <si>
    <t>Class A Cost</t>
  </si>
  <si>
    <t>Class B Cost</t>
  </si>
  <si>
    <t>Class C Cost</t>
  </si>
  <si>
    <t>Conventional Air Combat (Flying in an Atmosphere) Class A</t>
  </si>
  <si>
    <t xml:space="preserve">Class 1 Combat conventional Air craft </t>
  </si>
  <si>
    <t xml:space="preserve">Class 2 Combat conventional Air craft </t>
  </si>
  <si>
    <t xml:space="preserve">Civilian Fixed Wing-Air craft </t>
  </si>
  <si>
    <t>Civilain AirShip</t>
  </si>
  <si>
    <t>Pick only One Civilian,</t>
  </si>
  <si>
    <t>VTOLs Rank 1 Combat</t>
  </si>
  <si>
    <t>VTOLs Rank 2 Combat</t>
  </si>
  <si>
    <t>Civilian VToL's</t>
  </si>
  <si>
    <t>Class 1 Aerospace Fighter</t>
  </si>
  <si>
    <t>Class 2 Aerospace Fighter</t>
  </si>
  <si>
    <t>AeroSpace Class A</t>
  </si>
  <si>
    <t>AeroSpace Class B</t>
  </si>
  <si>
    <t>AeroSpace Class C</t>
  </si>
  <si>
    <t>Civilain Small Craft Aerodyne</t>
  </si>
  <si>
    <t>Class 1 Aerodyne Dropship</t>
  </si>
  <si>
    <t>Class 2 Aerodyne Dropship</t>
  </si>
  <si>
    <t>Civilian Class Mechs May not have more then 13 Tons of Military Weapons + Ammo  Total, Energy Weapon are limited to 3tons or smaller</t>
  </si>
  <si>
    <t>Charators</t>
  </si>
  <si>
    <t>Max out with a 160 Certification points</t>
  </si>
  <si>
    <t>Other / Non-Playable factions</t>
  </si>
  <si>
    <t>Comstar (Not Player Selectable)</t>
  </si>
  <si>
    <t>House Kurtia (Draconis Combine)</t>
  </si>
  <si>
    <t>House Liao (Capellan Confederation)</t>
  </si>
  <si>
    <t>House Mark (Free Worlds League)</t>
  </si>
  <si>
    <t>Clan Jade Falcon / Clan Steel Vipers</t>
  </si>
  <si>
    <t>Clan Ghost Bear</t>
  </si>
  <si>
    <t>St. Ives Compact (Not Player Selectable)</t>
  </si>
  <si>
    <t>Periphery States (Not Player Selectable)</t>
  </si>
  <si>
    <t>Free Rasalhague Republic (Not Player Selectable)</t>
  </si>
  <si>
    <t>Wolf Dragoons (Not Player Selectable)</t>
  </si>
  <si>
    <t>House Davion (Federated Suns)</t>
  </si>
  <si>
    <t xml:space="preserve">Solaris VII (Not Player Selectable) </t>
  </si>
  <si>
    <t>Clan Smoke Jaguar / Clan Nova Cats</t>
  </si>
  <si>
    <t>Clan Wolf</t>
  </si>
  <si>
    <t xml:space="preserve">Must Pick Aerodyne </t>
  </si>
  <si>
    <t>Class 1 Spheroid Dropship</t>
  </si>
  <si>
    <t>Civilain Small Craft Spheroid</t>
  </si>
  <si>
    <t>Class 2 Spheroid Dropship</t>
  </si>
  <si>
    <t>Spheroid DropShip Class A</t>
  </si>
  <si>
    <t>Spheroid DropShip Class B</t>
  </si>
  <si>
    <t>Aerodyne DropShip Class A</t>
  </si>
  <si>
    <t>Jumpship combat - (leads to Warships) (Not for 1st alpha )</t>
  </si>
  <si>
    <t>Mech Structure Class A</t>
  </si>
  <si>
    <t>Mech Structure Class B</t>
  </si>
  <si>
    <t>Mech Structure Class C</t>
  </si>
  <si>
    <t>Endo-Steel Internals</t>
  </si>
  <si>
    <t xml:space="preserve">Certification </t>
  </si>
  <si>
    <t>Tree</t>
  </si>
  <si>
    <t>Civillion Building,  Harvesting Building, Class 1 Truck/Hover/Wheel Storage</t>
  </si>
  <si>
    <t>Defence Building, Class 1&amp; 2 Mech Hangers</t>
  </si>
  <si>
    <t xml:space="preserve">Military building Architect </t>
  </si>
  <si>
    <t xml:space="preserve">Civilain Building Architect </t>
  </si>
  <si>
    <t>Bio-Tech</t>
  </si>
  <si>
    <t>See Internals, &amp; Heavy Gear Crafting</t>
  </si>
  <si>
    <t>Electrician Engines</t>
  </si>
  <si>
    <t>Mechanic - (Mix)</t>
  </si>
  <si>
    <t>Mechanic - Mech Structure</t>
  </si>
  <si>
    <t>Electrical - Computers</t>
  </si>
  <si>
    <t>Mechanic - Engine / Heat Sinks</t>
  </si>
  <si>
    <t>Electrician Energy Weapons Specialist</t>
  </si>
  <si>
    <t>Verys See Internals</t>
  </si>
  <si>
    <t>Sub type</t>
  </si>
  <si>
    <t>Type</t>
  </si>
  <si>
    <t>Rank 7C</t>
  </si>
  <si>
    <t>Rank 7A</t>
  </si>
  <si>
    <t>Rank 6A</t>
  </si>
  <si>
    <t>Rank 5A</t>
  </si>
  <si>
    <t>Rank 4A</t>
  </si>
  <si>
    <t>Rank 3A</t>
  </si>
  <si>
    <t>Rank 2A</t>
  </si>
  <si>
    <t>Rank 1A</t>
  </si>
  <si>
    <t>Rank 4C</t>
  </si>
  <si>
    <t>Rank 2B</t>
  </si>
  <si>
    <t>Rank 1B</t>
  </si>
  <si>
    <t>Rank3B</t>
  </si>
  <si>
    <t>Rank4B</t>
  </si>
  <si>
    <t>Rank5B</t>
  </si>
  <si>
    <t>Rank6B</t>
  </si>
  <si>
    <t>Rank 6 B</t>
  </si>
  <si>
    <t>Blazer Armor</t>
  </si>
  <si>
    <t>Clan Blazer Armor</t>
  </si>
  <si>
    <t>Clan Glazed Armor</t>
  </si>
  <si>
    <t>Standard, I.S. Stealth, Blazer Armor, Glazed Armor, Reactive, Reflective</t>
  </si>
  <si>
    <t>0G Mech Combat (Mech with JumpJet in Space) (May not be used in aphla)</t>
  </si>
  <si>
    <t>Weapons used in Building get a 10% bonus to the range factor. Excluding Artillery weapons .</t>
  </si>
  <si>
    <t xml:space="preserve">Building with Fusion or High type of Engines will have a Higher Maintenance  cost. </t>
  </si>
  <si>
    <t>X</t>
  </si>
  <si>
    <t>Y</t>
  </si>
  <si>
    <t>Z</t>
  </si>
  <si>
    <t>Area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</si>
  <si>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</si>
  <si>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Basic Blank Room size</t>
  </si>
  <si>
    <t>House Steiner (Lyran Alliance)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</si>
</sst>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m\-yyyy"/>
    <numFmt numFmtId="165" formatCode="0.0000"/>
    <numFmt numFmtId="166" formatCode="0.0000%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4" borderId="0" xfId="0" applyFill="1"/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4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/>
    </xf>
    <xf numFmtId="9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/>
    <xf numFmtId="0" fontId="1" fillId="0" borderId="0" xfId="0" applyFont="1" applyAlignment="1"/>
    <xf numFmtId="166" fontId="0" fillId="0" borderId="0" xfId="0" applyNumberFormat="1" applyAlignment="1">
      <alignment horizontal="left"/>
    </xf>
    <xf numFmtId="42" fontId="0" fillId="0" borderId="0" xfId="0" applyNumberFormat="1" applyAlignment="1">
      <alignment horizontal="left"/>
    </xf>
    <xf numFmtId="44" fontId="0" fillId="0" borderId="0" xfId="0" applyNumberFormat="1"/>
    <xf numFmtId="0" fontId="0" fillId="0" borderId="0" xfId="0" applyAlignment="1">
      <alignment horizontal="right"/>
    </xf>
    <xf numFmtId="44" fontId="5" fillId="0" borderId="0" xfId="0" applyNumberFormat="1" applyFont="1"/>
    <xf numFmtId="166" fontId="6" fillId="0" borderId="0" xfId="0" applyNumberFormat="1" applyFont="1"/>
    <xf numFmtId="166" fontId="7" fillId="0" borderId="0" xfId="0" applyNumberFormat="1" applyFont="1"/>
    <xf numFmtId="166" fontId="4" fillId="0" borderId="0" xfId="0" applyNumberFormat="1" applyFont="1"/>
    <xf numFmtId="166" fontId="6" fillId="0" borderId="0" xfId="0" applyNumberFormat="1" applyFont="1" applyAlignment="1">
      <alignment horizontal="center"/>
    </xf>
    <xf numFmtId="166" fontId="8" fillId="0" borderId="0" xfId="0" applyNumberFormat="1" applyFont="1"/>
    <xf numFmtId="166" fontId="8" fillId="2" borderId="0" xfId="0" applyNumberFormat="1" applyFont="1" applyFill="1" applyAlignment="1">
      <alignment horizontal="center"/>
    </xf>
    <xf numFmtId="0" fontId="8" fillId="0" borderId="0" xfId="0" applyFont="1"/>
    <xf numFmtId="166" fontId="9" fillId="0" borderId="0" xfId="0" applyNumberFormat="1" applyFont="1"/>
    <xf numFmtId="166" fontId="7" fillId="2" borderId="0" xfId="0" applyNumberFormat="1" applyFont="1" applyFill="1" applyAlignment="1">
      <alignment horizontal="center"/>
    </xf>
    <xf numFmtId="166" fontId="9" fillId="0" borderId="0" xfId="0" applyNumberFormat="1" applyFont="1" applyAlignment="1">
      <alignment horizontal="center"/>
    </xf>
    <xf numFmtId="166" fontId="10" fillId="0" borderId="0" xfId="0" applyNumberFormat="1" applyFont="1"/>
    <xf numFmtId="166" fontId="10" fillId="0" borderId="0" xfId="0" applyNumberFormat="1" applyFont="1" applyAlignment="1">
      <alignment horizontal="center"/>
    </xf>
    <xf numFmtId="10" fontId="0" fillId="2" borderId="0" xfId="0" applyNumberFormat="1" applyFill="1" applyAlignment="1">
      <alignment horizontal="center" vertical="center"/>
    </xf>
    <xf numFmtId="166" fontId="0" fillId="0" borderId="0" xfId="0" applyNumberFormat="1"/>
    <xf numFmtId="166" fontId="11" fillId="0" borderId="0" xfId="0" applyNumberFormat="1" applyFont="1"/>
    <xf numFmtId="166" fontId="11" fillId="0" borderId="0" xfId="0" applyNumberFormat="1" applyFont="1" applyAlignment="1">
      <alignment horizontal="center"/>
    </xf>
    <xf numFmtId="0" fontId="0" fillId="0" borderId="0" xfId="0" applyAlignment="1">
      <alignment horizontal="right" vertical="center"/>
    </xf>
    <xf numFmtId="0" fontId="12" fillId="0" borderId="0" xfId="0" applyFont="1"/>
    <xf numFmtId="166" fontId="4" fillId="0" borderId="0" xfId="0" applyNumberFormat="1" applyFont="1" applyAlignment="1">
      <alignment horizontal="center"/>
    </xf>
    <xf numFmtId="9" fontId="0" fillId="0" borderId="0" xfId="0" applyNumberFormat="1"/>
    <xf numFmtId="0" fontId="0" fillId="0" borderId="0" xfId="0" applyAlignment="1">
      <alignment horizontal="right" vertical="center" shrinkToFi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3" fontId="1" fillId="5" borderId="0" xfId="0" applyNumberFormat="1" applyFont="1" applyFill="1"/>
    <xf numFmtId="3" fontId="1" fillId="0" borderId="0" xfId="0" applyNumberFormat="1" applyFont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3" fillId="0" borderId="0" xfId="0" applyFont="1"/>
    <xf numFmtId="0" fontId="1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2" fillId="0" borderId="0" xfId="0" applyFont="1" applyAlignment="1">
      <alignment horizontal="left" shrinkToFit="1"/>
    </xf>
    <xf numFmtId="0" fontId="0" fillId="6" borderId="0" xfId="0" applyFill="1" applyAlignment="1">
      <alignment horizontal="left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4"/>
  <sheetViews>
    <sheetView workbookViewId="0">
      <selection activeCell="A63" sqref="A63"/>
    </sheetView>
  </sheetViews>
  <sheetFormatPr defaultRowHeight="15"/>
  <cols>
    <col min="1" max="1" width="14" customWidth="1"/>
  </cols>
  <sheetData>
    <row r="3" spans="1:4">
      <c r="A3" t="s">
        <v>0</v>
      </c>
      <c r="B3" s="1">
        <v>420396</v>
      </c>
    </row>
    <row r="5" spans="1:4">
      <c r="A5" t="s">
        <v>1</v>
      </c>
      <c r="B5" s="67" t="s">
        <v>2</v>
      </c>
      <c r="C5" s="67"/>
      <c r="D5" s="67"/>
    </row>
    <row r="6" spans="1:4">
      <c r="B6" s="67"/>
      <c r="C6" s="2" t="s">
        <v>590</v>
      </c>
      <c r="D6" s="67"/>
    </row>
    <row r="7" spans="1:4">
      <c r="B7" s="67"/>
      <c r="C7" s="2" t="s">
        <v>581</v>
      </c>
      <c r="D7" s="67"/>
    </row>
    <row r="8" spans="1:4">
      <c r="B8" s="67"/>
      <c r="C8" s="2" t="s">
        <v>582</v>
      </c>
      <c r="D8" s="67"/>
    </row>
    <row r="9" spans="1:4">
      <c r="B9" s="67"/>
      <c r="C9" s="2" t="s">
        <v>583</v>
      </c>
      <c r="D9" s="67"/>
    </row>
    <row r="10" spans="1:4">
      <c r="B10" s="67"/>
      <c r="C10" s="2" t="s">
        <v>652</v>
      </c>
      <c r="D10" s="67"/>
    </row>
    <row r="11" spans="1:4">
      <c r="B11" s="67"/>
      <c r="C11" s="67"/>
      <c r="D11" s="67"/>
    </row>
    <row r="12" spans="1:4">
      <c r="B12" s="67"/>
      <c r="C12" s="67"/>
      <c r="D12" s="67"/>
    </row>
    <row r="13" spans="1:4">
      <c r="B13" s="67"/>
      <c r="C13" s="67"/>
      <c r="D13" s="67"/>
    </row>
    <row r="14" spans="1:4">
      <c r="B14" s="67" t="s">
        <v>3</v>
      </c>
      <c r="C14" s="67"/>
      <c r="D14" s="67"/>
    </row>
    <row r="15" spans="1:4">
      <c r="B15" s="67"/>
      <c r="C15" s="2" t="s">
        <v>593</v>
      </c>
      <c r="D15" s="67"/>
    </row>
    <row r="16" spans="1:4">
      <c r="B16" s="67"/>
      <c r="C16" s="2" t="s">
        <v>584</v>
      </c>
      <c r="D16" s="67"/>
    </row>
    <row r="17" spans="2:4">
      <c r="B17" s="67"/>
      <c r="C17" s="2" t="s">
        <v>585</v>
      </c>
      <c r="D17" s="67"/>
    </row>
    <row r="18" spans="2:4">
      <c r="B18" s="67"/>
      <c r="C18" s="2" t="s">
        <v>592</v>
      </c>
      <c r="D18" s="67"/>
    </row>
    <row r="19" spans="2:4">
      <c r="B19" s="67"/>
      <c r="C19" s="67"/>
      <c r="D19" s="67"/>
    </row>
    <row r="20" spans="2:4">
      <c r="B20" s="67" t="s">
        <v>579</v>
      </c>
      <c r="C20" s="67"/>
      <c r="D20" s="67"/>
    </row>
    <row r="21" spans="2:4">
      <c r="B21" s="67"/>
      <c r="C21" s="2" t="s">
        <v>580</v>
      </c>
      <c r="D21" s="67"/>
    </row>
    <row r="22" spans="2:4">
      <c r="B22" s="67"/>
      <c r="C22" s="2" t="s">
        <v>586</v>
      </c>
      <c r="D22" s="67"/>
    </row>
    <row r="23" spans="2:4">
      <c r="B23" s="67"/>
      <c r="C23" s="2" t="s">
        <v>587</v>
      </c>
      <c r="D23" s="67"/>
    </row>
    <row r="24" spans="2:4">
      <c r="B24" s="67"/>
      <c r="C24" s="2" t="s">
        <v>588</v>
      </c>
      <c r="D24" s="67"/>
    </row>
    <row r="25" spans="2:4">
      <c r="B25" s="67"/>
      <c r="C25" s="2" t="s">
        <v>589</v>
      </c>
      <c r="D25" s="67"/>
    </row>
    <row r="26" spans="2:4">
      <c r="B26" s="67"/>
      <c r="C26" s="2" t="s">
        <v>591</v>
      </c>
      <c r="D26" s="67"/>
    </row>
    <row r="27" spans="2:4">
      <c r="B27" s="67"/>
      <c r="C27" s="67"/>
      <c r="D27" s="67"/>
    </row>
    <row r="36" spans="1:2">
      <c r="A36" t="s">
        <v>32</v>
      </c>
    </row>
    <row r="37" spans="1:2">
      <c r="B37" t="s">
        <v>120</v>
      </c>
    </row>
    <row r="38" spans="1:2">
      <c r="B38" t="s">
        <v>576</v>
      </c>
    </row>
    <row r="40" spans="1:2">
      <c r="A40" t="s">
        <v>577</v>
      </c>
    </row>
    <row r="41" spans="1:2">
      <c r="B41" t="s">
        <v>578</v>
      </c>
    </row>
    <row r="45" spans="1:2">
      <c r="A45" t="s">
        <v>363</v>
      </c>
    </row>
    <row r="46" spans="1:2">
      <c r="B46" t="s">
        <v>476</v>
      </c>
    </row>
    <row r="47" spans="1:2">
      <c r="B47" t="s">
        <v>395</v>
      </c>
    </row>
    <row r="48" spans="1:2">
      <c r="B48" t="s">
        <v>394</v>
      </c>
    </row>
    <row r="57" spans="1:2">
      <c r="A57" t="s">
        <v>427</v>
      </c>
    </row>
    <row r="58" spans="1:2">
      <c r="B58" t="s">
        <v>428</v>
      </c>
    </row>
    <row r="59" spans="1:2">
      <c r="B59" t="s">
        <v>431</v>
      </c>
    </row>
    <row r="60" spans="1:2">
      <c r="B60" t="s">
        <v>432</v>
      </c>
    </row>
    <row r="63" spans="1:2">
      <c r="A63" t="s">
        <v>429</v>
      </c>
    </row>
    <row r="64" spans="1:2">
      <c r="B64" t="s">
        <v>430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0:O71"/>
  <sheetViews>
    <sheetView topLeftCell="A43" workbookViewId="0">
      <selection activeCell="B71" sqref="B71"/>
    </sheetView>
  </sheetViews>
  <sheetFormatPr defaultRowHeight="15"/>
  <sheetData>
    <row r="20" spans="2:15">
      <c r="J20" t="s">
        <v>510</v>
      </c>
    </row>
    <row r="21" spans="2:15">
      <c r="B21" t="s">
        <v>491</v>
      </c>
      <c r="E21" t="s">
        <v>508</v>
      </c>
      <c r="F21" t="s">
        <v>508</v>
      </c>
      <c r="I21" t="s">
        <v>506</v>
      </c>
      <c r="M21" t="s">
        <v>508</v>
      </c>
      <c r="N21" t="s">
        <v>508</v>
      </c>
      <c r="O21" t="s">
        <v>508</v>
      </c>
    </row>
    <row r="22" spans="2:15">
      <c r="E22" t="s">
        <v>507</v>
      </c>
      <c r="F22" t="s">
        <v>507</v>
      </c>
      <c r="J22" t="s">
        <v>507</v>
      </c>
      <c r="K22" t="s">
        <v>507</v>
      </c>
      <c r="L22" t="s">
        <v>507</v>
      </c>
    </row>
    <row r="23" spans="2:15">
      <c r="E23" t="s">
        <v>489</v>
      </c>
      <c r="F23" t="s">
        <v>82</v>
      </c>
      <c r="G23" t="s">
        <v>490</v>
      </c>
      <c r="J23" t="s">
        <v>489</v>
      </c>
      <c r="K23" t="s">
        <v>82</v>
      </c>
      <c r="L23" t="s">
        <v>490</v>
      </c>
      <c r="M23" t="s">
        <v>489</v>
      </c>
      <c r="N23" t="s">
        <v>82</v>
      </c>
      <c r="O23" t="s">
        <v>490</v>
      </c>
    </row>
    <row r="24" spans="2:15">
      <c r="B24" s="14" t="s">
        <v>242</v>
      </c>
      <c r="E24">
        <v>0</v>
      </c>
      <c r="F24">
        <v>0</v>
      </c>
      <c r="J24" s="55">
        <v>0.1</v>
      </c>
      <c r="K24" s="55">
        <v>0.1</v>
      </c>
      <c r="L24" s="55">
        <v>0.1</v>
      </c>
      <c r="M24" s="55">
        <v>0.1</v>
      </c>
      <c r="N24" t="s">
        <v>509</v>
      </c>
      <c r="O24" s="55">
        <v>0.1</v>
      </c>
    </row>
    <row r="25" spans="2:15">
      <c r="B25" s="14" t="s">
        <v>373</v>
      </c>
      <c r="J25" s="55">
        <v>0.2</v>
      </c>
      <c r="K25" s="55">
        <v>0.2</v>
      </c>
      <c r="L25" s="55">
        <v>0.2</v>
      </c>
      <c r="M25" s="55">
        <v>0.2</v>
      </c>
      <c r="N25" t="s">
        <v>509</v>
      </c>
      <c r="O25" s="55">
        <v>0.2</v>
      </c>
    </row>
    <row r="26" spans="2:15">
      <c r="B26" s="14" t="s">
        <v>486</v>
      </c>
      <c r="E26">
        <v>70</v>
      </c>
      <c r="F26">
        <v>10</v>
      </c>
      <c r="J26" s="55">
        <v>0.05</v>
      </c>
      <c r="K26" s="55">
        <v>0.05</v>
      </c>
      <c r="L26" s="55">
        <v>0.05</v>
      </c>
      <c r="M26" s="55">
        <v>0.2</v>
      </c>
      <c r="N26" t="s">
        <v>509</v>
      </c>
    </row>
    <row r="27" spans="2:15">
      <c r="B27" s="14" t="s">
        <v>488</v>
      </c>
      <c r="E27">
        <v>0</v>
      </c>
      <c r="J27" s="55">
        <v>0.05</v>
      </c>
      <c r="K27" s="55">
        <v>0.05</v>
      </c>
      <c r="L27" s="55">
        <v>0.05</v>
      </c>
      <c r="M27" s="55">
        <v>0.2</v>
      </c>
      <c r="N27" t="s">
        <v>509</v>
      </c>
    </row>
    <row r="28" spans="2:15">
      <c r="B28" s="14" t="s">
        <v>487</v>
      </c>
      <c r="E28">
        <v>140</v>
      </c>
      <c r="F28">
        <v>20</v>
      </c>
      <c r="J28" s="55">
        <v>0.05</v>
      </c>
      <c r="K28" s="55">
        <v>0.05</v>
      </c>
      <c r="L28" s="55">
        <v>0.05</v>
      </c>
      <c r="M28" s="55">
        <v>0.2</v>
      </c>
      <c r="N28" t="s">
        <v>509</v>
      </c>
    </row>
    <row r="32" spans="2:15">
      <c r="B32" t="s">
        <v>365</v>
      </c>
      <c r="K32" t="s">
        <v>501</v>
      </c>
    </row>
    <row r="33" spans="2:11">
      <c r="D33" t="s">
        <v>370</v>
      </c>
      <c r="E33" t="s">
        <v>376</v>
      </c>
      <c r="F33" t="s">
        <v>375</v>
      </c>
      <c r="G33" t="s">
        <v>377</v>
      </c>
      <c r="H33" t="s">
        <v>378</v>
      </c>
    </row>
    <row r="34" spans="2:11">
      <c r="C34" t="s">
        <v>444</v>
      </c>
      <c r="D34">
        <v>61</v>
      </c>
      <c r="E34">
        <v>121</v>
      </c>
      <c r="F34">
        <v>91</v>
      </c>
      <c r="G34">
        <v>91</v>
      </c>
      <c r="H34">
        <v>51</v>
      </c>
    </row>
    <row r="35" spans="2:11">
      <c r="C35" t="s">
        <v>366</v>
      </c>
      <c r="D35">
        <v>61</v>
      </c>
      <c r="E35">
        <v>121</v>
      </c>
      <c r="F35">
        <v>101</v>
      </c>
      <c r="G35">
        <v>101</v>
      </c>
      <c r="H35">
        <v>61</v>
      </c>
    </row>
    <row r="36" spans="2:11">
      <c r="C36" t="s">
        <v>369</v>
      </c>
      <c r="D36">
        <v>61</v>
      </c>
      <c r="E36">
        <v>121</v>
      </c>
      <c r="F36">
        <v>111</v>
      </c>
      <c r="G36">
        <v>111</v>
      </c>
      <c r="H36">
        <v>61</v>
      </c>
    </row>
    <row r="37" spans="2:11">
      <c r="C37" t="s">
        <v>367</v>
      </c>
      <c r="D37">
        <v>61</v>
      </c>
      <c r="E37">
        <v>121</v>
      </c>
      <c r="F37">
        <v>121</v>
      </c>
      <c r="G37">
        <v>111</v>
      </c>
      <c r="H37">
        <v>61</v>
      </c>
    </row>
    <row r="38" spans="2:11">
      <c r="C38" t="s">
        <v>368</v>
      </c>
      <c r="D38">
        <v>61</v>
      </c>
      <c r="E38">
        <v>121</v>
      </c>
      <c r="F38">
        <v>121</v>
      </c>
      <c r="G38">
        <v>121</v>
      </c>
      <c r="H38">
        <v>61</v>
      </c>
    </row>
    <row r="40" spans="2:11">
      <c r="B40" t="s">
        <v>495</v>
      </c>
      <c r="K40" t="s">
        <v>499</v>
      </c>
    </row>
    <row r="42" spans="2:11">
      <c r="C42" s="34" t="s">
        <v>502</v>
      </c>
      <c r="D42">
        <v>50</v>
      </c>
    </row>
    <row r="43" spans="2:11">
      <c r="C43" s="34" t="s">
        <v>505</v>
      </c>
      <c r="D43" t="s">
        <v>504</v>
      </c>
      <c r="K43" t="s">
        <v>500</v>
      </c>
    </row>
    <row r="44" spans="2:11">
      <c r="C44" s="34" t="s">
        <v>503</v>
      </c>
      <c r="K44" t="s">
        <v>512</v>
      </c>
    </row>
    <row r="45" spans="2:11">
      <c r="K45" t="s">
        <v>515</v>
      </c>
    </row>
    <row r="46" spans="2:11">
      <c r="K46" t="s">
        <v>514</v>
      </c>
    </row>
    <row r="47" spans="2:11">
      <c r="K47" t="s">
        <v>513</v>
      </c>
    </row>
    <row r="51" spans="2:12">
      <c r="B51" t="s">
        <v>509</v>
      </c>
      <c r="C51" t="s">
        <v>511</v>
      </c>
    </row>
    <row r="54" spans="2:12">
      <c r="F54" t="s">
        <v>52</v>
      </c>
      <c r="G54" t="s">
        <v>53</v>
      </c>
      <c r="H54" t="s">
        <v>54</v>
      </c>
      <c r="I54" t="s">
        <v>55</v>
      </c>
      <c r="J54" t="s">
        <v>56</v>
      </c>
      <c r="K54" t="s">
        <v>57</v>
      </c>
      <c r="L54" t="s">
        <v>59</v>
      </c>
    </row>
    <row r="55" spans="2:12">
      <c r="B55" s="64" t="s">
        <v>602</v>
      </c>
    </row>
    <row r="56" spans="2:12">
      <c r="C56" s="14" t="s">
        <v>242</v>
      </c>
      <c r="F56">
        <v>20</v>
      </c>
      <c r="G56">
        <f>+F56+10</f>
        <v>30</v>
      </c>
      <c r="H56">
        <f>+G56+10</f>
        <v>40</v>
      </c>
      <c r="I56">
        <v>50</v>
      </c>
      <c r="J56">
        <f>+I56+5</f>
        <v>55</v>
      </c>
      <c r="K56">
        <f>+J56+5</f>
        <v>60</v>
      </c>
      <c r="L56">
        <f>+K56+5</f>
        <v>65</v>
      </c>
    </row>
    <row r="57" spans="2:12">
      <c r="C57" s="14" t="s">
        <v>373</v>
      </c>
      <c r="I57">
        <f t="shared" ref="I57:J57" si="0">+J57-5</f>
        <v>10</v>
      </c>
      <c r="J57">
        <f t="shared" si="0"/>
        <v>15</v>
      </c>
      <c r="K57">
        <f>+L57-10</f>
        <v>20</v>
      </c>
      <c r="L57">
        <f>+F62-5</f>
        <v>30</v>
      </c>
    </row>
    <row r="58" spans="2:12">
      <c r="C58" s="14" t="s">
        <v>605</v>
      </c>
      <c r="L58">
        <f>+F63-5</f>
        <v>10</v>
      </c>
    </row>
    <row r="59" spans="2:12">
      <c r="B59" s="64"/>
      <c r="C59" s="14" t="s">
        <v>488</v>
      </c>
      <c r="J59">
        <f t="shared" ref="J59" si="1">+K59-5</f>
        <v>10</v>
      </c>
      <c r="K59">
        <f>+L59-5</f>
        <v>15</v>
      </c>
      <c r="L59">
        <f>+F64-10</f>
        <v>20</v>
      </c>
    </row>
    <row r="60" spans="2:12">
      <c r="B60" s="64" t="s">
        <v>603</v>
      </c>
    </row>
    <row r="61" spans="2:12">
      <c r="C61" s="14" t="s">
        <v>242</v>
      </c>
      <c r="F61">
        <f>+L56+5</f>
        <v>70</v>
      </c>
      <c r="G61">
        <f>+F61+5</f>
        <v>75</v>
      </c>
      <c r="H61">
        <f>+G61+5</f>
        <v>80</v>
      </c>
      <c r="I61">
        <f>+H61+5</f>
        <v>85</v>
      </c>
      <c r="J61">
        <f>+I61+5</f>
        <v>90</v>
      </c>
      <c r="K61">
        <f>+J61+5</f>
        <v>95</v>
      </c>
      <c r="L61">
        <v>100</v>
      </c>
    </row>
    <row r="62" spans="2:12">
      <c r="C62" s="14" t="s">
        <v>373</v>
      </c>
      <c r="F62">
        <f t="shared" ref="F62:K64" si="2">+G62-5</f>
        <v>35</v>
      </c>
      <c r="G62">
        <f>+H62-10</f>
        <v>40</v>
      </c>
      <c r="H62">
        <f t="shared" ref="H62" si="3">+I62-5</f>
        <v>50</v>
      </c>
      <c r="I62">
        <f t="shared" si="2"/>
        <v>55</v>
      </c>
      <c r="J62">
        <f>+K62-10</f>
        <v>60</v>
      </c>
      <c r="K62">
        <f t="shared" si="2"/>
        <v>70</v>
      </c>
      <c r="L62">
        <f>+F67-5</f>
        <v>75</v>
      </c>
    </row>
    <row r="63" spans="2:12">
      <c r="C63" s="14" t="s">
        <v>605</v>
      </c>
      <c r="F63">
        <f t="shared" si="2"/>
        <v>15</v>
      </c>
      <c r="G63">
        <f>+H63-10</f>
        <v>20</v>
      </c>
      <c r="H63">
        <f t="shared" ref="H63" si="4">+I63-5</f>
        <v>30</v>
      </c>
      <c r="I63">
        <f t="shared" si="2"/>
        <v>35</v>
      </c>
      <c r="J63">
        <f>+K63-10</f>
        <v>40</v>
      </c>
      <c r="K63">
        <f t="shared" si="2"/>
        <v>50</v>
      </c>
      <c r="L63">
        <f>+F68-5</f>
        <v>55</v>
      </c>
    </row>
    <row r="64" spans="2:12">
      <c r="C64" s="14" t="s">
        <v>488</v>
      </c>
      <c r="F64">
        <f t="shared" ref="F64:G64" si="5">+G64-5</f>
        <v>30</v>
      </c>
      <c r="G64">
        <f t="shared" si="5"/>
        <v>35</v>
      </c>
      <c r="H64">
        <f>+I64-10</f>
        <v>40</v>
      </c>
      <c r="I64">
        <f t="shared" si="2"/>
        <v>50</v>
      </c>
      <c r="J64">
        <f>+K64-5</f>
        <v>55</v>
      </c>
      <c r="K64">
        <f>+L64-10</f>
        <v>60</v>
      </c>
      <c r="L64">
        <f>+F69-5</f>
        <v>70</v>
      </c>
    </row>
    <row r="66" spans="2:12">
      <c r="B66" s="64" t="s">
        <v>604</v>
      </c>
    </row>
    <row r="67" spans="2:12">
      <c r="C67" s="14" t="s">
        <v>373</v>
      </c>
      <c r="F67">
        <f>+G67-10</f>
        <v>80</v>
      </c>
      <c r="G67">
        <f t="shared" ref="G67:J69" si="6">+H67-5</f>
        <v>90</v>
      </c>
      <c r="H67">
        <f>+I67-5</f>
        <v>95</v>
      </c>
      <c r="I67">
        <v>100</v>
      </c>
    </row>
    <row r="68" spans="2:12">
      <c r="C68" s="14" t="s">
        <v>605</v>
      </c>
      <c r="F68">
        <f>+G68-10</f>
        <v>60</v>
      </c>
      <c r="G68">
        <f t="shared" si="6"/>
        <v>70</v>
      </c>
      <c r="H68">
        <f t="shared" si="6"/>
        <v>75</v>
      </c>
      <c r="I68">
        <f>+J68-10</f>
        <v>80</v>
      </c>
      <c r="J68">
        <f t="shared" si="6"/>
        <v>90</v>
      </c>
      <c r="K68">
        <f>+L68-5</f>
        <v>95</v>
      </c>
      <c r="L68">
        <v>100</v>
      </c>
    </row>
    <row r="69" spans="2:12">
      <c r="C69" s="14" t="s">
        <v>488</v>
      </c>
      <c r="F69">
        <f t="shared" ref="F69" si="7">+G69-5</f>
        <v>75</v>
      </c>
      <c r="G69">
        <f>+H69-10</f>
        <v>80</v>
      </c>
      <c r="H69">
        <f t="shared" si="6"/>
        <v>90</v>
      </c>
      <c r="I69">
        <f>+J69-5</f>
        <v>95</v>
      </c>
      <c r="J69">
        <v>100</v>
      </c>
    </row>
    <row r="71" spans="2:12">
      <c r="B71" s="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6"/>
  <sheetViews>
    <sheetView tabSelected="1" zoomScaleNormal="100" workbookViewId="0">
      <pane ySplit="7" topLeftCell="A62" activePane="bottomLeft" state="frozen"/>
      <selection pane="bottomLeft" activeCell="A8" sqref="A8:XFD8"/>
    </sheetView>
  </sheetViews>
  <sheetFormatPr defaultRowHeight="12.75"/>
  <cols>
    <col min="1" max="1" width="15.85546875" style="2" bestFit="1" customWidth="1"/>
    <col min="2" max="2" width="24.5703125" style="2" customWidth="1"/>
    <col min="3" max="3" width="49.28515625" style="64" customWidth="1"/>
    <col min="4" max="4" width="31.7109375" style="59" customWidth="1"/>
    <col min="5" max="5" width="8.5703125" style="2" customWidth="1"/>
    <col min="6" max="6" width="7.140625" style="59" bestFit="1" customWidth="1"/>
    <col min="7" max="7" width="9.140625" style="2"/>
    <col min="8" max="8" width="7.140625" style="59" bestFit="1" customWidth="1"/>
    <col min="9" max="9" width="9.140625" style="2"/>
    <col min="10" max="10" width="7.140625" style="59" bestFit="1" customWidth="1"/>
    <col min="11" max="11" width="9.140625" style="2"/>
    <col min="12" max="12" width="7.140625" style="59" bestFit="1" customWidth="1"/>
    <col min="13" max="13" width="14.140625" style="2" customWidth="1"/>
    <col min="14" max="14" width="7.5703125" style="59" bestFit="1" customWidth="1"/>
    <col min="15" max="15" width="9.140625" style="2"/>
    <col min="16" max="16" width="9.140625" style="59"/>
    <col min="17" max="16384" width="9.140625" style="2"/>
  </cols>
  <sheetData>
    <row r="1" spans="1:16">
      <c r="B1" s="2" t="s">
        <v>29</v>
      </c>
      <c r="D1" s="59" t="s">
        <v>52</v>
      </c>
      <c r="F1" s="59" t="s">
        <v>53</v>
      </c>
      <c r="H1" s="59" t="s">
        <v>54</v>
      </c>
      <c r="J1" s="59" t="s">
        <v>55</v>
      </c>
      <c r="L1" s="59" t="s">
        <v>56</v>
      </c>
      <c r="N1" s="59" t="s">
        <v>57</v>
      </c>
      <c r="P1" s="59" t="s">
        <v>59</v>
      </c>
    </row>
    <row r="2" spans="1:16">
      <c r="A2" s="2" t="s">
        <v>16</v>
      </c>
      <c r="B2" s="10" t="s">
        <v>556</v>
      </c>
      <c r="D2" s="60">
        <v>2</v>
      </c>
      <c r="E2" s="10"/>
      <c r="F2" s="60">
        <v>2</v>
      </c>
      <c r="G2" s="10"/>
      <c r="H2" s="60">
        <v>2</v>
      </c>
      <c r="I2" s="10"/>
      <c r="J2" s="60">
        <v>3</v>
      </c>
      <c r="K2" s="10"/>
      <c r="L2" s="60">
        <v>3</v>
      </c>
      <c r="M2" s="10"/>
      <c r="N2" s="60">
        <v>3</v>
      </c>
      <c r="O2" s="10"/>
      <c r="P2" s="60">
        <v>4</v>
      </c>
    </row>
    <row r="3" spans="1:16">
      <c r="A3" s="2" t="s">
        <v>325</v>
      </c>
      <c r="B3" s="10" t="s">
        <v>557</v>
      </c>
      <c r="D3" s="60">
        <v>4</v>
      </c>
      <c r="E3" s="10"/>
      <c r="F3" s="60">
        <v>5</v>
      </c>
      <c r="G3" s="10"/>
      <c r="H3" s="60">
        <v>5</v>
      </c>
      <c r="I3" s="10"/>
      <c r="J3" s="60">
        <v>6</v>
      </c>
      <c r="K3" s="10"/>
      <c r="L3" s="60">
        <v>6</v>
      </c>
      <c r="M3" s="10"/>
      <c r="N3" s="60">
        <v>7</v>
      </c>
      <c r="O3" s="10"/>
      <c r="P3" s="60">
        <v>7</v>
      </c>
    </row>
    <row r="4" spans="1:16">
      <c r="A4" s="61" t="s">
        <v>342</v>
      </c>
      <c r="B4" s="10" t="s">
        <v>558</v>
      </c>
      <c r="D4" s="60">
        <v>8</v>
      </c>
      <c r="E4" s="10"/>
      <c r="F4" s="60">
        <v>8</v>
      </c>
      <c r="G4" s="10"/>
      <c r="H4" s="60">
        <v>9</v>
      </c>
      <c r="I4" s="10"/>
      <c r="J4" s="60">
        <v>9</v>
      </c>
      <c r="K4" s="10"/>
      <c r="L4" s="60">
        <v>10</v>
      </c>
      <c r="M4" s="10"/>
      <c r="N4" s="60">
        <v>10</v>
      </c>
      <c r="O4" s="10"/>
      <c r="P4" s="60">
        <v>11</v>
      </c>
    </row>
    <row r="5" spans="1:16">
      <c r="A5" s="2" t="s">
        <v>16</v>
      </c>
      <c r="D5" s="59" t="s">
        <v>58</v>
      </c>
      <c r="F5" s="59">
        <f>SUM(B2:P2)</f>
        <v>19</v>
      </c>
    </row>
    <row r="6" spans="1:16">
      <c r="B6" s="2" t="s">
        <v>4</v>
      </c>
      <c r="F6" s="59">
        <f>SUM(B3:P3)</f>
        <v>40</v>
      </c>
    </row>
    <row r="7" spans="1:16" ht="13.5" customHeight="1">
      <c r="F7" s="59">
        <f>SUM(B4:P4)</f>
        <v>65</v>
      </c>
    </row>
    <row r="8" spans="1:16">
      <c r="C8" s="64" t="s">
        <v>8</v>
      </c>
    </row>
    <row r="9" spans="1:16">
      <c r="D9" s="59" t="s">
        <v>119</v>
      </c>
      <c r="F9" s="59" t="s">
        <v>151</v>
      </c>
    </row>
    <row r="10" spans="1:16">
      <c r="C10" s="64" t="s">
        <v>535</v>
      </c>
    </row>
    <row r="11" spans="1:16">
      <c r="A11" s="2">
        <v>200</v>
      </c>
      <c r="C11" s="65" t="s">
        <v>520</v>
      </c>
      <c r="D11" s="59">
        <f>+D12*2</f>
        <v>10</v>
      </c>
      <c r="F11" s="59">
        <f>+F12*2</f>
        <v>20</v>
      </c>
      <c r="H11" s="59">
        <f>+H12*2</f>
        <v>40</v>
      </c>
      <c r="J11" s="59">
        <f>+J12*2</f>
        <v>50</v>
      </c>
      <c r="L11" s="59">
        <f>+L12*2</f>
        <v>70</v>
      </c>
      <c r="N11" s="59">
        <f>+N12*2</f>
        <v>80</v>
      </c>
      <c r="P11" s="59">
        <f>+P12*2</f>
        <v>100</v>
      </c>
    </row>
    <row r="12" spans="1:16">
      <c r="C12" s="65" t="s">
        <v>536</v>
      </c>
      <c r="D12" s="59">
        <v>5</v>
      </c>
      <c r="F12" s="59">
        <v>10</v>
      </c>
      <c r="H12" s="59">
        <f>+F12+10</f>
        <v>20</v>
      </c>
      <c r="J12" s="59">
        <f>+H12+5</f>
        <v>25</v>
      </c>
      <c r="L12" s="59">
        <f>+J12+10</f>
        <v>35</v>
      </c>
      <c r="N12" s="59">
        <f>+L12+5</f>
        <v>40</v>
      </c>
      <c r="P12" s="59">
        <v>50</v>
      </c>
    </row>
    <row r="13" spans="1:16">
      <c r="C13" s="65" t="s">
        <v>537</v>
      </c>
      <c r="L13" s="59">
        <v>5</v>
      </c>
      <c r="N13" s="59">
        <v>10</v>
      </c>
      <c r="P13" s="59">
        <v>20</v>
      </c>
    </row>
    <row r="15" spans="1:16">
      <c r="C15" s="64" t="s">
        <v>538</v>
      </c>
    </row>
    <row r="16" spans="1:16">
      <c r="C16" s="65" t="s">
        <v>520</v>
      </c>
      <c r="D16" s="59">
        <f>+D17*2</f>
        <v>110</v>
      </c>
      <c r="F16" s="59">
        <f>+F17*2</f>
        <v>130</v>
      </c>
      <c r="H16" s="59">
        <f>+H17*2</f>
        <v>140</v>
      </c>
      <c r="J16" s="59">
        <f>+J17*2</f>
        <v>160</v>
      </c>
      <c r="L16" s="59">
        <f>+L17*2</f>
        <v>170</v>
      </c>
      <c r="N16" s="59">
        <f>+N17*2</f>
        <v>190</v>
      </c>
      <c r="P16" s="59">
        <f>+P17*2</f>
        <v>200</v>
      </c>
    </row>
    <row r="17" spans="1:16">
      <c r="C17" s="65" t="s">
        <v>536</v>
      </c>
      <c r="D17" s="59">
        <v>55</v>
      </c>
      <c r="F17" s="59">
        <f>+D17+10</f>
        <v>65</v>
      </c>
      <c r="H17" s="59">
        <f>+F17+5</f>
        <v>70</v>
      </c>
      <c r="J17" s="59">
        <f>+H17+10</f>
        <v>80</v>
      </c>
      <c r="L17" s="59">
        <f>+J17+5</f>
        <v>85</v>
      </c>
      <c r="N17" s="59">
        <f>+L17+10</f>
        <v>95</v>
      </c>
      <c r="P17" s="59">
        <f>+N17+5</f>
        <v>100</v>
      </c>
    </row>
    <row r="18" spans="1:16">
      <c r="C18" s="65" t="s">
        <v>537</v>
      </c>
      <c r="D18" s="59">
        <v>25</v>
      </c>
      <c r="F18" s="59">
        <f>+D18+10</f>
        <v>35</v>
      </c>
      <c r="H18" s="59">
        <f>+F18+5</f>
        <v>40</v>
      </c>
      <c r="J18" s="59">
        <f>+H18+10</f>
        <v>50</v>
      </c>
      <c r="L18" s="59">
        <f>+J18+5</f>
        <v>55</v>
      </c>
      <c r="N18" s="59">
        <f>+L18+10</f>
        <v>65</v>
      </c>
      <c r="P18" s="59">
        <f>+N18+5</f>
        <v>70</v>
      </c>
    </row>
    <row r="20" spans="1:16">
      <c r="C20" s="64" t="s">
        <v>539</v>
      </c>
    </row>
    <row r="21" spans="1:16">
      <c r="C21" s="65" t="s">
        <v>537</v>
      </c>
      <c r="D21" s="59">
        <v>80</v>
      </c>
      <c r="F21" s="59">
        <v>85</v>
      </c>
      <c r="H21" s="59">
        <v>95</v>
      </c>
      <c r="J21" s="59">
        <v>100</v>
      </c>
    </row>
    <row r="23" spans="1:16">
      <c r="C23" s="64" t="s">
        <v>524</v>
      </c>
    </row>
    <row r="24" spans="1:16">
      <c r="A24" s="2">
        <v>160</v>
      </c>
      <c r="C24" s="65" t="s">
        <v>523</v>
      </c>
      <c r="D24" s="59">
        <f>+D25*2</f>
        <v>10</v>
      </c>
      <c r="F24" s="59">
        <f>+F25*2</f>
        <v>20</v>
      </c>
      <c r="H24" s="59">
        <f>+H25*2</f>
        <v>40</v>
      </c>
      <c r="J24" s="59">
        <f>+J25*2</f>
        <v>50</v>
      </c>
      <c r="L24" s="59">
        <f>+L25*2</f>
        <v>70</v>
      </c>
      <c r="N24" s="59">
        <f>+N25*2</f>
        <v>80</v>
      </c>
      <c r="P24" s="59">
        <f>+P25*2</f>
        <v>100</v>
      </c>
    </row>
    <row r="25" spans="1:16">
      <c r="A25" s="2">
        <v>80</v>
      </c>
      <c r="C25" s="65" t="s">
        <v>522</v>
      </c>
      <c r="D25" s="59">
        <v>5</v>
      </c>
      <c r="F25" s="59">
        <v>10</v>
      </c>
      <c r="H25" s="59">
        <v>20</v>
      </c>
      <c r="J25" s="59">
        <v>25</v>
      </c>
      <c r="L25" s="59">
        <v>35</v>
      </c>
      <c r="N25" s="59">
        <v>40</v>
      </c>
      <c r="P25" s="59">
        <v>50</v>
      </c>
    </row>
    <row r="26" spans="1:16">
      <c r="C26" s="65" t="s">
        <v>521</v>
      </c>
      <c r="L26" s="59">
        <v>10</v>
      </c>
      <c r="N26" s="59">
        <f>+P26-5</f>
        <v>20</v>
      </c>
      <c r="P26" s="59">
        <v>25</v>
      </c>
    </row>
    <row r="28" spans="1:16">
      <c r="C28" s="64" t="s">
        <v>525</v>
      </c>
    </row>
    <row r="29" spans="1:16">
      <c r="C29" s="65" t="s">
        <v>523</v>
      </c>
      <c r="D29" s="59">
        <v>110</v>
      </c>
      <c r="F29" s="59">
        <f>+F30*2</f>
        <v>120</v>
      </c>
      <c r="H29" s="59">
        <f>+H30*2</f>
        <v>140</v>
      </c>
      <c r="J29" s="59">
        <f>+J30*2</f>
        <v>160</v>
      </c>
    </row>
    <row r="30" spans="1:16">
      <c r="C30" s="65" t="s">
        <v>522</v>
      </c>
      <c r="D30" s="59">
        <v>55</v>
      </c>
      <c r="F30" s="59">
        <v>60</v>
      </c>
      <c r="H30" s="59">
        <v>70</v>
      </c>
      <c r="J30" s="59">
        <v>80</v>
      </c>
    </row>
    <row r="31" spans="1:16">
      <c r="C31" s="65" t="s">
        <v>521</v>
      </c>
      <c r="D31" s="59">
        <v>35</v>
      </c>
      <c r="F31" s="59">
        <v>40</v>
      </c>
      <c r="H31" s="59">
        <f>+J31-5</f>
        <v>50</v>
      </c>
      <c r="J31" s="59">
        <f>+L31-10</f>
        <v>55</v>
      </c>
      <c r="L31" s="59">
        <f>+N31-5</f>
        <v>65</v>
      </c>
      <c r="N31" s="59">
        <f>+P31-10</f>
        <v>70</v>
      </c>
      <c r="P31" s="59">
        <v>80</v>
      </c>
    </row>
    <row r="33" spans="1:16">
      <c r="C33" s="64" t="s">
        <v>529</v>
      </c>
    </row>
    <row r="34" spans="1:16">
      <c r="A34" s="2">
        <v>100</v>
      </c>
      <c r="C34" s="65" t="s">
        <v>526</v>
      </c>
      <c r="D34" s="59">
        <f>+D35*2</f>
        <v>10</v>
      </c>
      <c r="F34" s="59">
        <f>+F35*2</f>
        <v>20</v>
      </c>
      <c r="H34" s="59">
        <f>+H35*2</f>
        <v>30</v>
      </c>
      <c r="J34" s="59">
        <f>+J35*2</f>
        <v>40</v>
      </c>
      <c r="L34" s="59">
        <f>+L35*2</f>
        <v>50</v>
      </c>
      <c r="N34" s="59">
        <f>+N35*2</f>
        <v>60</v>
      </c>
      <c r="P34" s="59">
        <f>+P35*2</f>
        <v>70</v>
      </c>
    </row>
    <row r="35" spans="1:16">
      <c r="A35" s="2">
        <v>50</v>
      </c>
      <c r="C35" s="65" t="s">
        <v>527</v>
      </c>
      <c r="D35" s="59">
        <v>5</v>
      </c>
      <c r="F35" s="59">
        <v>10</v>
      </c>
      <c r="H35" s="59">
        <f>+F35+5</f>
        <v>15</v>
      </c>
      <c r="J35" s="59">
        <f>+H35+5</f>
        <v>20</v>
      </c>
      <c r="L35" s="59">
        <f>+J35+5</f>
        <v>25</v>
      </c>
      <c r="N35" s="59">
        <f>+L35+5</f>
        <v>30</v>
      </c>
      <c r="P35" s="59">
        <f>+N35+5</f>
        <v>35</v>
      </c>
    </row>
    <row r="36" spans="1:16">
      <c r="C36" s="65" t="s">
        <v>528</v>
      </c>
      <c r="L36" s="59">
        <v>10</v>
      </c>
      <c r="N36" s="59">
        <v>15</v>
      </c>
      <c r="P36" s="59">
        <v>20</v>
      </c>
    </row>
    <row r="38" spans="1:16">
      <c r="C38" s="64" t="s">
        <v>530</v>
      </c>
    </row>
    <row r="39" spans="1:16">
      <c r="C39" s="65" t="s">
        <v>526</v>
      </c>
      <c r="D39" s="59">
        <f>+D40*2</f>
        <v>80</v>
      </c>
      <c r="F39" s="59">
        <f>+F40*2</f>
        <v>90</v>
      </c>
      <c r="H39" s="59">
        <f>+H40*2</f>
        <v>100</v>
      </c>
    </row>
    <row r="40" spans="1:16">
      <c r="C40" s="65" t="s">
        <v>527</v>
      </c>
      <c r="D40" s="59">
        <v>40</v>
      </c>
      <c r="F40" s="59">
        <v>45</v>
      </c>
      <c r="H40" s="59">
        <v>50</v>
      </c>
    </row>
    <row r="41" spans="1:16">
      <c r="C41" s="65" t="s">
        <v>528</v>
      </c>
      <c r="D41" s="59">
        <v>25</v>
      </c>
      <c r="F41" s="59">
        <f>+H41-5</f>
        <v>30</v>
      </c>
      <c r="H41" s="59">
        <f>+J41-5</f>
        <v>35</v>
      </c>
      <c r="J41" s="59">
        <f>+L41-5</f>
        <v>40</v>
      </c>
      <c r="L41" s="59">
        <f>+N41-5</f>
        <v>45</v>
      </c>
      <c r="N41" s="59">
        <v>50</v>
      </c>
    </row>
    <row r="43" spans="1:16">
      <c r="C43" s="64" t="s">
        <v>541</v>
      </c>
    </row>
    <row r="44" spans="1:16">
      <c r="C44" s="65" t="s">
        <v>540</v>
      </c>
      <c r="D44" s="59">
        <f>+D45*2</f>
        <v>50</v>
      </c>
      <c r="F44" s="59">
        <f>+F45*2</f>
        <v>110</v>
      </c>
      <c r="H44" s="59">
        <f>+H45*2</f>
        <v>160</v>
      </c>
      <c r="J44" s="59">
        <f>+J45*2</f>
        <v>220</v>
      </c>
      <c r="L44" s="59">
        <f>+L45*2</f>
        <v>270</v>
      </c>
      <c r="N44" s="59">
        <v>300</v>
      </c>
    </row>
    <row r="45" spans="1:16">
      <c r="A45" s="2">
        <v>100</v>
      </c>
      <c r="C45" s="65" t="s">
        <v>543</v>
      </c>
      <c r="D45" s="59">
        <v>25</v>
      </c>
      <c r="F45" s="59">
        <f>+D45+30</f>
        <v>55</v>
      </c>
      <c r="H45" s="59">
        <f>+F45+25</f>
        <v>80</v>
      </c>
      <c r="J45" s="59">
        <f>+H45+30</f>
        <v>110</v>
      </c>
      <c r="L45" s="59">
        <f>+J45+25</f>
        <v>135</v>
      </c>
      <c r="N45" s="59">
        <f>+L45+30</f>
        <v>165</v>
      </c>
      <c r="P45" s="59">
        <f>+N45+25</f>
        <v>190</v>
      </c>
    </row>
    <row r="46" spans="1:16">
      <c r="C46" s="65" t="s">
        <v>544</v>
      </c>
      <c r="L46" s="59">
        <v>30</v>
      </c>
      <c r="N46" s="59">
        <f>+L46+30</f>
        <v>60</v>
      </c>
      <c r="P46" s="59">
        <v>90</v>
      </c>
    </row>
    <row r="48" spans="1:16">
      <c r="C48" s="64" t="s">
        <v>542</v>
      </c>
    </row>
    <row r="49" spans="2:16">
      <c r="C49" s="65" t="s">
        <v>543</v>
      </c>
      <c r="D49" s="59">
        <f>+P45+30</f>
        <v>220</v>
      </c>
      <c r="F49" s="59">
        <f>+D49+25</f>
        <v>245</v>
      </c>
      <c r="H49" s="59">
        <f>+F49+30</f>
        <v>275</v>
      </c>
      <c r="J49" s="59">
        <f>+H49+25</f>
        <v>300</v>
      </c>
    </row>
    <row r="50" spans="2:16">
      <c r="C50" s="65" t="s">
        <v>544</v>
      </c>
      <c r="D50" s="59">
        <v>120</v>
      </c>
      <c r="F50" s="59">
        <v>150</v>
      </c>
      <c r="H50" s="59">
        <v>180</v>
      </c>
      <c r="J50" s="59">
        <v>210</v>
      </c>
      <c r="L50" s="59">
        <v>240</v>
      </c>
      <c r="N50" s="59">
        <v>270</v>
      </c>
      <c r="P50" s="59">
        <v>300</v>
      </c>
    </row>
    <row r="52" spans="2:16">
      <c r="C52" s="64" t="s">
        <v>547</v>
      </c>
    </row>
    <row r="53" spans="2:16">
      <c r="C53" s="65" t="s">
        <v>549</v>
      </c>
      <c r="D53" s="59">
        <f>+D54*2</f>
        <v>20</v>
      </c>
      <c r="F53" s="59">
        <f>+F54*2</f>
        <v>40</v>
      </c>
      <c r="H53" s="59">
        <f>+H54*2</f>
        <v>60</v>
      </c>
      <c r="J53" s="59">
        <f>+J54*2</f>
        <v>80</v>
      </c>
      <c r="L53" s="59">
        <f>+L54*2</f>
        <v>100</v>
      </c>
    </row>
    <row r="54" spans="2:16">
      <c r="C54" s="65" t="s">
        <v>545</v>
      </c>
      <c r="D54" s="59">
        <v>10</v>
      </c>
      <c r="F54" s="59">
        <f>+D54+10</f>
        <v>20</v>
      </c>
      <c r="H54" s="59">
        <f>+F54+10</f>
        <v>30</v>
      </c>
      <c r="J54" s="59">
        <f>+H54+10</f>
        <v>40</v>
      </c>
      <c r="L54" s="59">
        <f>+J54+10</f>
        <v>50</v>
      </c>
      <c r="N54" s="59">
        <f>+L54+10</f>
        <v>60</v>
      </c>
      <c r="P54" s="59">
        <f>+N54+10</f>
        <v>70</v>
      </c>
    </row>
    <row r="55" spans="2:16">
      <c r="C55" s="65" t="s">
        <v>546</v>
      </c>
      <c r="L55" s="59">
        <v>10</v>
      </c>
      <c r="N55" s="59">
        <f>+L55+10</f>
        <v>20</v>
      </c>
      <c r="P55" s="59">
        <f>+N55+10</f>
        <v>30</v>
      </c>
    </row>
    <row r="57" spans="2:16">
      <c r="C57" s="64" t="s">
        <v>548</v>
      </c>
    </row>
    <row r="58" spans="2:16">
      <c r="C58" s="65" t="s">
        <v>545</v>
      </c>
      <c r="D58" s="59">
        <v>80</v>
      </c>
      <c r="F58" s="59">
        <v>90</v>
      </c>
      <c r="H58" s="59">
        <v>100</v>
      </c>
    </row>
    <row r="59" spans="2:16">
      <c r="C59" s="65" t="s">
        <v>546</v>
      </c>
      <c r="D59" s="59">
        <v>40</v>
      </c>
      <c r="F59" s="59">
        <f>+D59+10</f>
        <v>50</v>
      </c>
      <c r="H59" s="59">
        <f>+F59+10</f>
        <v>60</v>
      </c>
      <c r="J59" s="59">
        <f>+H59+10</f>
        <v>70</v>
      </c>
      <c r="L59" s="59">
        <f>+J59+10</f>
        <v>80</v>
      </c>
      <c r="N59" s="59">
        <f>+L59+10</f>
        <v>90</v>
      </c>
      <c r="P59" s="59">
        <v>100</v>
      </c>
    </row>
    <row r="62" spans="2:16">
      <c r="C62" s="64" t="s">
        <v>550</v>
      </c>
    </row>
    <row r="63" spans="2:16">
      <c r="C63" s="65" t="s">
        <v>555</v>
      </c>
      <c r="D63" s="59">
        <v>40</v>
      </c>
      <c r="F63" s="59">
        <f>+F64*2</f>
        <v>50</v>
      </c>
      <c r="H63" s="59">
        <f>+H64*2</f>
        <v>60</v>
      </c>
      <c r="J63" s="59">
        <f>+J64*2</f>
        <v>70</v>
      </c>
      <c r="L63" s="59">
        <f>+L64*2</f>
        <v>80</v>
      </c>
      <c r="N63" s="59">
        <f>+N64*2</f>
        <v>90</v>
      </c>
      <c r="P63" s="59">
        <f>+P64*2</f>
        <v>100</v>
      </c>
    </row>
    <row r="64" spans="2:16">
      <c r="B64" s="2" t="s">
        <v>519</v>
      </c>
      <c r="C64" s="65" t="s">
        <v>553</v>
      </c>
      <c r="D64" s="59">
        <v>20</v>
      </c>
      <c r="F64" s="59">
        <v>25</v>
      </c>
      <c r="H64" s="59">
        <f>+F64+5</f>
        <v>30</v>
      </c>
      <c r="J64" s="59">
        <f>+H64+5</f>
        <v>35</v>
      </c>
      <c r="L64" s="59">
        <f>+J64+5</f>
        <v>40</v>
      </c>
      <c r="N64" s="59">
        <f>+L64+5</f>
        <v>45</v>
      </c>
      <c r="P64" s="59">
        <f>+N64+5</f>
        <v>50</v>
      </c>
    </row>
    <row r="65" spans="1:16">
      <c r="B65" s="2" t="s">
        <v>531</v>
      </c>
      <c r="C65" s="65" t="s">
        <v>554</v>
      </c>
      <c r="L65" s="59">
        <v>20</v>
      </c>
      <c r="N65" s="59">
        <v>25</v>
      </c>
      <c r="P65" s="59">
        <v>30</v>
      </c>
    </row>
    <row r="66" spans="1:16">
      <c r="C66" s="64" t="s">
        <v>551</v>
      </c>
    </row>
    <row r="67" spans="1:16">
      <c r="B67" s="2" t="s">
        <v>532</v>
      </c>
      <c r="C67" s="65" t="s">
        <v>553</v>
      </c>
      <c r="D67" s="59">
        <v>55</v>
      </c>
      <c r="F67" s="59">
        <v>60</v>
      </c>
      <c r="H67" s="59">
        <f>+F67+5</f>
        <v>65</v>
      </c>
      <c r="J67" s="59">
        <f>+H67+5</f>
        <v>70</v>
      </c>
      <c r="L67" s="59">
        <f>+J67+5</f>
        <v>75</v>
      </c>
      <c r="N67" s="59">
        <f>+L67+5</f>
        <v>80</v>
      </c>
      <c r="P67" s="59">
        <f>+N67+5</f>
        <v>85</v>
      </c>
    </row>
    <row r="68" spans="1:16">
      <c r="B68" s="2" t="s">
        <v>533</v>
      </c>
      <c r="C68" s="65" t="s">
        <v>554</v>
      </c>
      <c r="D68" s="59">
        <v>35</v>
      </c>
      <c r="F68" s="59">
        <f>+H68-5</f>
        <v>40</v>
      </c>
      <c r="H68" s="59">
        <f>+J68-5</f>
        <v>45</v>
      </c>
      <c r="J68" s="59">
        <f>+L68-5</f>
        <v>50</v>
      </c>
      <c r="L68" s="59">
        <f>+N68-5</f>
        <v>55</v>
      </c>
      <c r="N68" s="59">
        <f>+P68-5</f>
        <v>60</v>
      </c>
      <c r="P68" s="59">
        <v>65</v>
      </c>
    </row>
    <row r="69" spans="1:16">
      <c r="C69" s="64" t="s">
        <v>552</v>
      </c>
    </row>
    <row r="70" spans="1:16">
      <c r="B70" s="2" t="s">
        <v>368</v>
      </c>
      <c r="C70" s="65" t="s">
        <v>553</v>
      </c>
      <c r="D70" s="59">
        <v>90</v>
      </c>
      <c r="F70" s="59">
        <v>95</v>
      </c>
      <c r="H70" s="59">
        <v>100</v>
      </c>
    </row>
    <row r="71" spans="1:16">
      <c r="B71" s="2" t="s">
        <v>534</v>
      </c>
      <c r="C71" s="65" t="s">
        <v>554</v>
      </c>
      <c r="D71" s="59">
        <v>70</v>
      </c>
      <c r="F71" s="59">
        <f>+H71-5</f>
        <v>75</v>
      </c>
      <c r="H71" s="59">
        <f>+J71-5</f>
        <v>80</v>
      </c>
      <c r="J71" s="59">
        <f>+L71-5</f>
        <v>85</v>
      </c>
      <c r="L71" s="59">
        <f>+N71-5</f>
        <v>90</v>
      </c>
      <c r="N71" s="59">
        <f>+P71-5</f>
        <v>95</v>
      </c>
      <c r="P71" s="59">
        <v>100</v>
      </c>
    </row>
    <row r="74" spans="1:16">
      <c r="C74" s="64" t="s">
        <v>559</v>
      </c>
    </row>
    <row r="75" spans="1:16">
      <c r="A75" s="2" t="s">
        <v>564</v>
      </c>
      <c r="C75" s="65" t="s">
        <v>563</v>
      </c>
      <c r="D75" s="59">
        <f>+F75-43</f>
        <v>42</v>
      </c>
      <c r="F75" s="59">
        <f>+H75-43</f>
        <v>85</v>
      </c>
      <c r="H75" s="59">
        <f>+J75-43</f>
        <v>128</v>
      </c>
      <c r="J75" s="59">
        <f>+L75-43</f>
        <v>171</v>
      </c>
      <c r="L75" s="59">
        <f>+N75-43</f>
        <v>214</v>
      </c>
      <c r="N75" s="59">
        <f>+P75-43</f>
        <v>257</v>
      </c>
      <c r="P75" s="59">
        <v>300</v>
      </c>
    </row>
    <row r="76" spans="1:16">
      <c r="C76" s="65" t="s">
        <v>562</v>
      </c>
      <c r="D76" s="62">
        <f>+F76-29</f>
        <v>26</v>
      </c>
      <c r="F76" s="62">
        <f>+H76-29</f>
        <v>55</v>
      </c>
      <c r="H76" s="62">
        <f>+J76-29</f>
        <v>84</v>
      </c>
      <c r="J76" s="62">
        <f>+L76-29</f>
        <v>113</v>
      </c>
      <c r="L76" s="62">
        <f>+N76-29</f>
        <v>142</v>
      </c>
      <c r="N76" s="62">
        <f>+P76-29</f>
        <v>171</v>
      </c>
      <c r="O76" s="63"/>
      <c r="P76" s="59">
        <v>200</v>
      </c>
    </row>
    <row r="77" spans="1:16">
      <c r="C77" s="65" t="s">
        <v>560</v>
      </c>
      <c r="D77" s="59">
        <v>10</v>
      </c>
      <c r="F77" s="59">
        <f>+D77+10</f>
        <v>20</v>
      </c>
      <c r="H77" s="59">
        <f>+F77+10</f>
        <v>30</v>
      </c>
      <c r="J77" s="59">
        <f>+H77+10</f>
        <v>40</v>
      </c>
      <c r="L77" s="59">
        <f>+J77+10</f>
        <v>50</v>
      </c>
      <c r="N77" s="62"/>
      <c r="O77" s="63"/>
    </row>
    <row r="78" spans="1:16">
      <c r="C78" s="65" t="s">
        <v>561</v>
      </c>
      <c r="H78" s="62">
        <f>+J78-10</f>
        <v>10</v>
      </c>
      <c r="J78" s="62">
        <f>+L78-10</f>
        <v>20</v>
      </c>
      <c r="L78" s="62">
        <f>+N78-10</f>
        <v>30</v>
      </c>
      <c r="N78" s="62">
        <f>+P78-10</f>
        <v>40</v>
      </c>
      <c r="O78" s="63"/>
      <c r="P78" s="59">
        <v>50</v>
      </c>
    </row>
    <row r="79" spans="1:16">
      <c r="N79" s="62"/>
      <c r="O79" s="63"/>
    </row>
    <row r="80" spans="1:16">
      <c r="C80" s="64" t="s">
        <v>9</v>
      </c>
    </row>
    <row r="81" spans="1:20">
      <c r="C81" s="65" t="s">
        <v>567</v>
      </c>
      <c r="D81" s="59">
        <v>20</v>
      </c>
      <c r="F81" s="59">
        <f>+F82*2</f>
        <v>30</v>
      </c>
      <c r="H81" s="59">
        <f>+H82*2</f>
        <v>40</v>
      </c>
      <c r="J81" s="59">
        <f>+J82*2</f>
        <v>50</v>
      </c>
      <c r="L81" s="59">
        <f>+L82*2</f>
        <v>60</v>
      </c>
    </row>
    <row r="82" spans="1:20">
      <c r="C82" s="65" t="s">
        <v>565</v>
      </c>
      <c r="D82" s="59">
        <v>10</v>
      </c>
      <c r="F82" s="59">
        <v>15</v>
      </c>
      <c r="H82" s="59">
        <v>20</v>
      </c>
      <c r="J82" s="59">
        <v>25</v>
      </c>
      <c r="L82" s="59">
        <v>30</v>
      </c>
    </row>
    <row r="83" spans="1:20">
      <c r="C83" s="65" t="s">
        <v>566</v>
      </c>
      <c r="F83" s="59">
        <v>5</v>
      </c>
      <c r="H83" s="59">
        <v>10</v>
      </c>
      <c r="J83" s="59">
        <v>15</v>
      </c>
      <c r="L83" s="59">
        <v>20</v>
      </c>
      <c r="N83" s="59">
        <v>25</v>
      </c>
      <c r="P83" s="59">
        <v>30</v>
      </c>
    </row>
    <row r="85" spans="1:20">
      <c r="B85" s="2" t="s">
        <v>5</v>
      </c>
    </row>
    <row r="86" spans="1:20">
      <c r="C86" s="64" t="s">
        <v>570</v>
      </c>
    </row>
    <row r="87" spans="1:20">
      <c r="A87" s="2" t="s">
        <v>594</v>
      </c>
      <c r="C87" s="65" t="s">
        <v>573</v>
      </c>
      <c r="P87" s="59">
        <f>+P88*2</f>
        <v>100</v>
      </c>
    </row>
    <row r="88" spans="1:20">
      <c r="C88" s="65" t="s">
        <v>568</v>
      </c>
      <c r="D88" s="59">
        <v>20</v>
      </c>
      <c r="F88" s="59">
        <v>25</v>
      </c>
      <c r="H88" s="59">
        <f>+F88+5</f>
        <v>30</v>
      </c>
      <c r="J88" s="59">
        <f>+H88+5</f>
        <v>35</v>
      </c>
      <c r="L88" s="59">
        <f>+J88+5</f>
        <v>40</v>
      </c>
      <c r="N88" s="59">
        <f>+L88+5</f>
        <v>45</v>
      </c>
      <c r="P88" s="59">
        <f>+N88+5</f>
        <v>50</v>
      </c>
    </row>
    <row r="89" spans="1:20">
      <c r="C89" s="65" t="s">
        <v>569</v>
      </c>
      <c r="L89" s="59">
        <v>20</v>
      </c>
      <c r="N89" s="59">
        <v>25</v>
      </c>
      <c r="P89" s="59">
        <v>30</v>
      </c>
    </row>
    <row r="90" spans="1:20">
      <c r="T90" s="63">
        <v>100000</v>
      </c>
    </row>
    <row r="91" spans="1:20">
      <c r="C91" s="64" t="s">
        <v>571</v>
      </c>
    </row>
    <row r="92" spans="1:20">
      <c r="C92" s="65" t="s">
        <v>573</v>
      </c>
      <c r="D92" s="59">
        <f>+D93*2</f>
        <v>110</v>
      </c>
      <c r="F92" s="59">
        <f>+F93*2</f>
        <v>120</v>
      </c>
      <c r="H92" s="59">
        <f>+H93*2</f>
        <v>130</v>
      </c>
      <c r="J92" s="59">
        <f>+J93*2</f>
        <v>140</v>
      </c>
      <c r="L92" s="59">
        <f>+L93*2</f>
        <v>150</v>
      </c>
      <c r="N92" s="59">
        <f>+N93*2</f>
        <v>160</v>
      </c>
      <c r="P92" s="59">
        <f>+P93*2</f>
        <v>170</v>
      </c>
    </row>
    <row r="93" spans="1:20">
      <c r="C93" s="65" t="s">
        <v>568</v>
      </c>
      <c r="D93" s="59">
        <v>55</v>
      </c>
      <c r="F93" s="59">
        <v>60</v>
      </c>
      <c r="H93" s="59">
        <f>+F93+5</f>
        <v>65</v>
      </c>
      <c r="J93" s="59">
        <f>+H93+5</f>
        <v>70</v>
      </c>
      <c r="L93" s="59">
        <f>+J93+5</f>
        <v>75</v>
      </c>
      <c r="N93" s="59">
        <f>+L93+5</f>
        <v>80</v>
      </c>
      <c r="P93" s="59">
        <f>+N93+5</f>
        <v>85</v>
      </c>
      <c r="R93" s="2">
        <f>SUM(R97:R106)</f>
        <v>33</v>
      </c>
      <c r="T93" s="2">
        <f>+T90/R93</f>
        <v>3030.3030303030305</v>
      </c>
    </row>
    <row r="94" spans="1:20">
      <c r="C94" s="65" t="s">
        <v>569</v>
      </c>
      <c r="D94" s="59">
        <v>35</v>
      </c>
      <c r="F94" s="59">
        <f>+H94-5</f>
        <v>40</v>
      </c>
      <c r="H94" s="59">
        <f>+J94-5</f>
        <v>45</v>
      </c>
      <c r="J94" s="59">
        <f>+L94-5</f>
        <v>50</v>
      </c>
      <c r="L94" s="59">
        <f>+N94-5</f>
        <v>55</v>
      </c>
      <c r="N94" s="59">
        <f>+P94-5</f>
        <v>60</v>
      </c>
      <c r="P94" s="59">
        <v>65</v>
      </c>
      <c r="R94" s="2">
        <f>SUM(R101:R110)</f>
        <v>50</v>
      </c>
      <c r="T94" s="2">
        <f>+T90/R94</f>
        <v>2000</v>
      </c>
    </row>
    <row r="96" spans="1:20">
      <c r="C96" s="64" t="s">
        <v>572</v>
      </c>
      <c r="T96" s="63"/>
    </row>
    <row r="97" spans="3:23">
      <c r="C97" s="65" t="s">
        <v>573</v>
      </c>
      <c r="D97" s="59">
        <f>+D98*2</f>
        <v>180</v>
      </c>
      <c r="F97" s="59">
        <f>+F98*2</f>
        <v>190</v>
      </c>
      <c r="H97" s="59">
        <f>+H98*2</f>
        <v>200</v>
      </c>
      <c r="R97" s="2">
        <v>2</v>
      </c>
      <c r="T97" s="2">
        <f t="shared" ref="T97:T110" si="0">+R97*$T$93</f>
        <v>6060.606060606061</v>
      </c>
      <c r="U97" s="2">
        <f t="shared" ref="U97:U106" si="1">+T97+U96</f>
        <v>6060.606060606061</v>
      </c>
    </row>
    <row r="98" spans="3:23">
      <c r="C98" s="65" t="s">
        <v>568</v>
      </c>
      <c r="D98" s="59">
        <v>90</v>
      </c>
      <c r="F98" s="59">
        <v>95</v>
      </c>
      <c r="H98" s="59">
        <v>100</v>
      </c>
      <c r="R98" s="2">
        <v>2</v>
      </c>
      <c r="T98" s="2">
        <f t="shared" si="0"/>
        <v>6060.606060606061</v>
      </c>
      <c r="U98" s="2">
        <f t="shared" si="1"/>
        <v>12121.212121212122</v>
      </c>
    </row>
    <row r="99" spans="3:23">
      <c r="C99" s="65" t="s">
        <v>569</v>
      </c>
      <c r="D99" s="59">
        <v>70</v>
      </c>
      <c r="F99" s="59">
        <f>+H99-5</f>
        <v>75</v>
      </c>
      <c r="H99" s="59">
        <f>+J99-5</f>
        <v>80</v>
      </c>
      <c r="J99" s="59">
        <f>+L99-5</f>
        <v>85</v>
      </c>
      <c r="L99" s="59">
        <f>+N99-5</f>
        <v>90</v>
      </c>
      <c r="N99" s="59">
        <f>+P99-5</f>
        <v>95</v>
      </c>
      <c r="P99" s="59">
        <v>100</v>
      </c>
      <c r="R99" s="2">
        <v>2</v>
      </c>
      <c r="T99" s="2">
        <f t="shared" si="0"/>
        <v>6060.606060606061</v>
      </c>
      <c r="U99" s="2">
        <f t="shared" si="1"/>
        <v>18181.818181818184</v>
      </c>
    </row>
    <row r="100" spans="3:23">
      <c r="R100" s="2">
        <v>3</v>
      </c>
      <c r="T100" s="2">
        <f t="shared" si="0"/>
        <v>9090.9090909090919</v>
      </c>
      <c r="U100" s="2">
        <f t="shared" si="1"/>
        <v>27272.727272727276</v>
      </c>
    </row>
    <row r="101" spans="3:23">
      <c r="R101" s="2">
        <v>3</v>
      </c>
      <c r="T101" s="2">
        <f t="shared" si="0"/>
        <v>9090.9090909090919</v>
      </c>
      <c r="U101" s="2">
        <f t="shared" si="1"/>
        <v>36363.636363636368</v>
      </c>
      <c r="V101" s="2">
        <f t="shared" ref="V101:V102" si="2">+R101*$T$94</f>
        <v>6000</v>
      </c>
      <c r="W101" s="2">
        <f>+V101+W100</f>
        <v>6000</v>
      </c>
    </row>
    <row r="102" spans="3:23">
      <c r="R102" s="2">
        <v>3</v>
      </c>
      <c r="T102" s="2">
        <f t="shared" si="0"/>
        <v>9090.9090909090919</v>
      </c>
      <c r="U102" s="2">
        <f t="shared" si="1"/>
        <v>45454.545454545456</v>
      </c>
      <c r="V102" s="2">
        <f t="shared" si="2"/>
        <v>6000</v>
      </c>
      <c r="W102" s="2">
        <f>+V102+W101</f>
        <v>12000</v>
      </c>
    </row>
    <row r="103" spans="3:23">
      <c r="C103" s="64" t="s">
        <v>600</v>
      </c>
      <c r="R103" s="2">
        <v>4</v>
      </c>
      <c r="T103" s="2">
        <f t="shared" si="0"/>
        <v>12121.212121212122</v>
      </c>
      <c r="U103" s="2">
        <f t="shared" si="1"/>
        <v>57575.757575757576</v>
      </c>
      <c r="V103" s="2">
        <f t="shared" ref="V103:V110" si="3">+R103*$T$94</f>
        <v>8000</v>
      </c>
      <c r="W103" s="2">
        <f>+V103+W102</f>
        <v>20000</v>
      </c>
    </row>
    <row r="104" spans="3:23">
      <c r="C104" s="65" t="s">
        <v>573</v>
      </c>
      <c r="D104" s="59">
        <v>50</v>
      </c>
      <c r="F104" s="59">
        <v>100</v>
      </c>
      <c r="H104" s="59">
        <v>125</v>
      </c>
      <c r="J104" s="59">
        <v>150</v>
      </c>
      <c r="L104" s="59">
        <v>175</v>
      </c>
      <c r="N104" s="59">
        <v>200</v>
      </c>
      <c r="R104" s="2">
        <v>4</v>
      </c>
      <c r="T104" s="2">
        <f t="shared" si="0"/>
        <v>12121.212121212122</v>
      </c>
      <c r="U104" s="2">
        <f t="shared" si="1"/>
        <v>69696.969696969696</v>
      </c>
      <c r="V104" s="2">
        <f t="shared" si="3"/>
        <v>8000</v>
      </c>
      <c r="W104" s="2">
        <f t="shared" ref="W104:W110" si="4">+V104+W103</f>
        <v>28000</v>
      </c>
    </row>
    <row r="105" spans="3:23">
      <c r="C105" s="65" t="s">
        <v>574</v>
      </c>
      <c r="D105" s="59">
        <v>5833</v>
      </c>
      <c r="F105" s="59">
        <v>11667</v>
      </c>
      <c r="H105" s="59">
        <v>17500</v>
      </c>
      <c r="J105" s="59">
        <v>26250</v>
      </c>
      <c r="L105" s="59">
        <v>35000</v>
      </c>
      <c r="R105" s="2">
        <v>5</v>
      </c>
      <c r="T105" s="2">
        <f t="shared" si="0"/>
        <v>15151.515151515152</v>
      </c>
      <c r="U105" s="2">
        <f t="shared" si="1"/>
        <v>84848.484848484848</v>
      </c>
      <c r="V105" s="2">
        <f t="shared" si="3"/>
        <v>10000</v>
      </c>
      <c r="W105" s="2">
        <f t="shared" si="4"/>
        <v>38000</v>
      </c>
    </row>
    <row r="106" spans="3:23">
      <c r="C106" s="65" t="s">
        <v>575</v>
      </c>
      <c r="H106" s="59">
        <v>4667</v>
      </c>
      <c r="J106" s="59">
        <v>11667</v>
      </c>
      <c r="L106" s="59">
        <v>18667</v>
      </c>
      <c r="N106" s="59">
        <v>25667</v>
      </c>
      <c r="P106" s="59">
        <v>35000</v>
      </c>
      <c r="R106" s="2">
        <v>5</v>
      </c>
      <c r="T106" s="2">
        <f t="shared" si="0"/>
        <v>15151.515151515152</v>
      </c>
      <c r="U106" s="2">
        <f t="shared" si="1"/>
        <v>100000</v>
      </c>
      <c r="V106" s="2">
        <f t="shared" si="3"/>
        <v>10000</v>
      </c>
      <c r="W106" s="2">
        <f t="shared" si="4"/>
        <v>48000</v>
      </c>
    </row>
    <row r="107" spans="3:23">
      <c r="C107" s="65"/>
      <c r="R107" s="2">
        <v>6</v>
      </c>
      <c r="T107" s="2">
        <f t="shared" si="0"/>
        <v>18181.818181818184</v>
      </c>
      <c r="V107" s="2">
        <f t="shared" si="3"/>
        <v>12000</v>
      </c>
      <c r="W107" s="2">
        <f t="shared" si="4"/>
        <v>60000</v>
      </c>
    </row>
    <row r="108" spans="3:23">
      <c r="C108" s="65"/>
      <c r="R108" s="2">
        <v>6</v>
      </c>
      <c r="T108" s="2">
        <f t="shared" si="0"/>
        <v>18181.818181818184</v>
      </c>
      <c r="V108" s="2">
        <f t="shared" si="3"/>
        <v>12000</v>
      </c>
      <c r="W108" s="2">
        <f t="shared" si="4"/>
        <v>72000</v>
      </c>
    </row>
    <row r="109" spans="3:23">
      <c r="C109" s="64" t="s">
        <v>598</v>
      </c>
      <c r="R109" s="2">
        <v>7</v>
      </c>
      <c r="T109" s="2">
        <f t="shared" si="0"/>
        <v>21212.121212121212</v>
      </c>
      <c r="V109" s="2">
        <f t="shared" si="3"/>
        <v>14000</v>
      </c>
      <c r="W109" s="2">
        <f t="shared" si="4"/>
        <v>86000</v>
      </c>
    </row>
    <row r="110" spans="3:23">
      <c r="C110" s="65" t="s">
        <v>596</v>
      </c>
      <c r="D110" s="59">
        <v>50</v>
      </c>
      <c r="F110" s="59">
        <v>100</v>
      </c>
      <c r="H110" s="59">
        <v>125</v>
      </c>
      <c r="J110" s="59">
        <v>150</v>
      </c>
      <c r="L110" s="59">
        <v>175</v>
      </c>
      <c r="N110" s="59">
        <v>200</v>
      </c>
      <c r="R110" s="2">
        <v>7</v>
      </c>
      <c r="T110" s="2">
        <f t="shared" si="0"/>
        <v>21212.121212121212</v>
      </c>
      <c r="V110" s="2">
        <f t="shared" si="3"/>
        <v>14000</v>
      </c>
      <c r="W110" s="2">
        <f t="shared" si="4"/>
        <v>100000</v>
      </c>
    </row>
    <row r="111" spans="3:23">
      <c r="C111" s="65" t="s">
        <v>595</v>
      </c>
      <c r="D111" s="59">
        <f>+ROUND($U$97,0)</f>
        <v>6061</v>
      </c>
      <c r="F111" s="59">
        <f>+ROUND($U$98,0)</f>
        <v>12121</v>
      </c>
      <c r="H111" s="59">
        <f>+ROUND($U$99,0)</f>
        <v>18182</v>
      </c>
      <c r="J111" s="59">
        <f>+ROUND($U$100,0)</f>
        <v>27273</v>
      </c>
      <c r="L111" s="59">
        <f>+ROUND($U$101,0)</f>
        <v>36364</v>
      </c>
      <c r="N111" s="59">
        <f>+ROUND($U$102,0)</f>
        <v>45455</v>
      </c>
      <c r="P111" s="59">
        <f>+ROUND($U$103,0)</f>
        <v>57576</v>
      </c>
    </row>
    <row r="112" spans="3:23">
      <c r="C112" s="65" t="s">
        <v>597</v>
      </c>
      <c r="L112" s="59">
        <f>+$W$101</f>
        <v>6000</v>
      </c>
      <c r="N112" s="59">
        <f>+$W$102</f>
        <v>12000</v>
      </c>
      <c r="P112" s="59">
        <f>+$W$103</f>
        <v>20000</v>
      </c>
    </row>
    <row r="113" spans="1:16">
      <c r="C113" s="64" t="s">
        <v>599</v>
      </c>
    </row>
    <row r="114" spans="1:16">
      <c r="D114" s="59">
        <f>+ROUND($U$104,0)</f>
        <v>69697</v>
      </c>
      <c r="F114" s="59">
        <f>+$U$105</f>
        <v>84848.484848484848</v>
      </c>
      <c r="H114" s="59">
        <f>+$U$106</f>
        <v>100000</v>
      </c>
    </row>
    <row r="115" spans="1:16">
      <c r="C115" s="65" t="s">
        <v>597</v>
      </c>
      <c r="D115" s="59">
        <f>+$W$104</f>
        <v>28000</v>
      </c>
      <c r="F115" s="59">
        <f>+$W$105</f>
        <v>38000</v>
      </c>
      <c r="H115" s="59">
        <f>+$W$106</f>
        <v>48000</v>
      </c>
      <c r="J115" s="59">
        <f>+$W$107</f>
        <v>60000</v>
      </c>
      <c r="L115" s="59">
        <f>+$W$108</f>
        <v>72000</v>
      </c>
      <c r="N115" s="59">
        <f>+$W$109</f>
        <v>86000</v>
      </c>
      <c r="P115" s="59">
        <f>+$W$110</f>
        <v>100000</v>
      </c>
    </row>
    <row r="116" spans="1:16">
      <c r="C116" s="65"/>
    </row>
    <row r="118" spans="1:16">
      <c r="C118" s="64" t="s">
        <v>601</v>
      </c>
    </row>
    <row r="120" spans="1:16">
      <c r="C120" s="64" t="s">
        <v>643</v>
      </c>
      <c r="D120" s="59">
        <v>25</v>
      </c>
      <c r="F120" s="59">
        <v>45</v>
      </c>
      <c r="H120" s="59">
        <v>65</v>
      </c>
      <c r="J120" s="59">
        <v>75</v>
      </c>
      <c r="L120" s="59">
        <v>85</v>
      </c>
      <c r="N120" s="59">
        <v>90</v>
      </c>
      <c r="P120" s="59">
        <v>100</v>
      </c>
    </row>
    <row r="122" spans="1:16">
      <c r="B122" s="2" t="s">
        <v>6</v>
      </c>
    </row>
    <row r="123" spans="1:16">
      <c r="A123" s="2" t="s">
        <v>60</v>
      </c>
      <c r="C123" s="64" t="s">
        <v>74</v>
      </c>
    </row>
    <row r="125" spans="1:16">
      <c r="C125" s="64" t="s">
        <v>73</v>
      </c>
    </row>
    <row r="127" spans="1:16">
      <c r="A127" s="2" t="s">
        <v>61</v>
      </c>
      <c r="C127" s="64" t="s">
        <v>62</v>
      </c>
    </row>
    <row r="129" spans="1:4">
      <c r="A129" s="2" t="s">
        <v>61</v>
      </c>
      <c r="C129" s="64" t="s">
        <v>67</v>
      </c>
    </row>
    <row r="132" spans="1:4">
      <c r="C132" s="64" t="s">
        <v>10</v>
      </c>
    </row>
    <row r="134" spans="1:4">
      <c r="A134" s="2" t="s">
        <v>60</v>
      </c>
      <c r="C134" s="64" t="s">
        <v>24</v>
      </c>
    </row>
    <row r="136" spans="1:4">
      <c r="C136" s="64" t="s">
        <v>11</v>
      </c>
    </row>
    <row r="138" spans="1:4">
      <c r="B138" s="2" t="s">
        <v>147</v>
      </c>
    </row>
    <row r="139" spans="1:4">
      <c r="C139" s="64" t="s">
        <v>148</v>
      </c>
    </row>
    <row r="140" spans="1:4">
      <c r="C140" s="64" t="s">
        <v>611</v>
      </c>
      <c r="D140" s="59" t="s">
        <v>608</v>
      </c>
    </row>
    <row r="141" spans="1:4">
      <c r="C141" s="64" t="s">
        <v>610</v>
      </c>
      <c r="D141" s="59" t="s">
        <v>609</v>
      </c>
    </row>
    <row r="143" spans="1:4">
      <c r="B143" s="2" t="s">
        <v>17</v>
      </c>
    </row>
    <row r="144" spans="1:4">
      <c r="C144" s="64" t="s">
        <v>12</v>
      </c>
    </row>
    <row r="145" spans="3:5">
      <c r="C145" s="64" t="s">
        <v>399</v>
      </c>
    </row>
    <row r="146" spans="3:5">
      <c r="C146" s="64" t="s">
        <v>400</v>
      </c>
    </row>
    <row r="148" spans="3:5">
      <c r="C148" s="64" t="s">
        <v>15</v>
      </c>
    </row>
    <row r="149" spans="3:5">
      <c r="C149" s="64" t="s">
        <v>327</v>
      </c>
    </row>
    <row r="150" spans="3:5">
      <c r="C150" s="64" t="s">
        <v>401</v>
      </c>
    </row>
    <row r="152" spans="3:5">
      <c r="C152" s="64" t="s">
        <v>13</v>
      </c>
    </row>
    <row r="153" spans="3:5">
      <c r="C153" s="64" t="s">
        <v>330</v>
      </c>
    </row>
    <row r="154" spans="3:5">
      <c r="C154" s="64" t="s">
        <v>403</v>
      </c>
    </row>
    <row r="156" spans="3:5">
      <c r="C156" s="66"/>
    </row>
    <row r="157" spans="3:5">
      <c r="C157" s="66"/>
      <c r="D157" s="60"/>
      <c r="E157" s="10"/>
    </row>
    <row r="158" spans="3:5">
      <c r="D158" s="60"/>
      <c r="E158" s="10"/>
    </row>
    <row r="164" spans="2:4">
      <c r="B164" s="2" t="s">
        <v>18</v>
      </c>
    </row>
    <row r="165" spans="2:4">
      <c r="C165" s="64" t="s">
        <v>319</v>
      </c>
    </row>
    <row r="166" spans="2:4">
      <c r="C166" s="64" t="s">
        <v>602</v>
      </c>
      <c r="D166" s="59" t="s">
        <v>613</v>
      </c>
    </row>
    <row r="167" spans="2:4">
      <c r="C167" s="64" t="s">
        <v>603</v>
      </c>
      <c r="D167" s="59" t="s">
        <v>613</v>
      </c>
    </row>
    <row r="168" spans="2:4">
      <c r="C168" s="64" t="s">
        <v>604</v>
      </c>
      <c r="D168" s="59" t="s">
        <v>613</v>
      </c>
    </row>
    <row r="169" spans="2:4">
      <c r="C169" s="64" t="s">
        <v>14</v>
      </c>
    </row>
    <row r="170" spans="2:4">
      <c r="C170" s="64" t="s">
        <v>328</v>
      </c>
    </row>
    <row r="171" spans="2:4">
      <c r="C171" s="64" t="s">
        <v>402</v>
      </c>
    </row>
    <row r="172" spans="2:4">
      <c r="C172" s="64" t="s">
        <v>19</v>
      </c>
    </row>
    <row r="173" spans="2:4">
      <c r="C173" s="64" t="s">
        <v>20</v>
      </c>
    </row>
    <row r="174" spans="2:4">
      <c r="C174" s="64" t="s">
        <v>21</v>
      </c>
    </row>
    <row r="175" spans="2:4">
      <c r="C175" s="64" t="s">
        <v>22</v>
      </c>
    </row>
    <row r="177" spans="2:3">
      <c r="B177" s="2" t="s">
        <v>7</v>
      </c>
    </row>
    <row r="178" spans="2:3">
      <c r="C178" s="64" t="s">
        <v>23</v>
      </c>
    </row>
    <row r="179" spans="2:3">
      <c r="C179" s="64" t="s">
        <v>25</v>
      </c>
    </row>
    <row r="180" spans="2:3">
      <c r="C180" s="64" t="s">
        <v>26</v>
      </c>
    </row>
    <row r="181" spans="2:3">
      <c r="C181" s="64" t="s">
        <v>27</v>
      </c>
    </row>
    <row r="183" spans="2:3">
      <c r="B183" s="2" t="s">
        <v>612</v>
      </c>
    </row>
    <row r="184" spans="2:3">
      <c r="C184" s="64" t="s">
        <v>150</v>
      </c>
    </row>
    <row r="185" spans="2:3">
      <c r="C185" s="64" t="s">
        <v>149</v>
      </c>
    </row>
    <row r="186" spans="2:3">
      <c r="C186" s="64" t="s">
        <v>28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topLeftCell="G8" workbookViewId="0">
      <selection activeCell="H35" sqref="H35"/>
    </sheetView>
  </sheetViews>
  <sheetFormatPr defaultRowHeight="15"/>
  <cols>
    <col min="5" max="5" width="13.28515625" customWidth="1"/>
    <col min="6" max="6" width="14.28515625" customWidth="1"/>
    <col min="15" max="16" width="10.140625" bestFit="1" customWidth="1"/>
    <col min="17" max="18" width="11.140625" bestFit="1" customWidth="1"/>
    <col min="19" max="20" width="10.140625" bestFit="1" customWidth="1"/>
    <col min="21" max="21" width="14.5703125" customWidth="1"/>
    <col min="22" max="22" width="21.7109375" bestFit="1" customWidth="1"/>
  </cols>
  <sheetData>
    <row r="1" spans="1:28">
      <c r="A1" t="s">
        <v>433</v>
      </c>
      <c r="J1" t="s">
        <v>466</v>
      </c>
      <c r="O1" s="21" t="s">
        <v>332</v>
      </c>
      <c r="P1" s="21" t="s">
        <v>334</v>
      </c>
      <c r="Q1" s="21" t="s">
        <v>337</v>
      </c>
      <c r="R1" s="21" t="s">
        <v>335</v>
      </c>
      <c r="S1" s="21" t="s">
        <v>155</v>
      </c>
      <c r="T1" s="21" t="s">
        <v>154</v>
      </c>
      <c r="U1" s="21" t="s">
        <v>434</v>
      </c>
      <c r="V1" s="21" t="s">
        <v>463</v>
      </c>
    </row>
    <row r="2" spans="1:28">
      <c r="J2" t="s">
        <v>135</v>
      </c>
      <c r="L2">
        <v>197</v>
      </c>
      <c r="M2">
        <v>200</v>
      </c>
      <c r="O2" s="22">
        <f t="shared" ref="O2:O7" si="0">+O3*(1+(1-$Y$2))</f>
        <v>0.1804181385505359</v>
      </c>
      <c r="P2" s="22">
        <f t="shared" ref="P2:V8" si="1">+P3*1.1</f>
        <v>0.33128190700000026</v>
      </c>
      <c r="Q2" s="22">
        <f t="shared" si="1"/>
        <v>0.30205115050000014</v>
      </c>
      <c r="R2" s="22">
        <f t="shared" si="1"/>
        <v>0.19487171000000009</v>
      </c>
      <c r="S2" s="22">
        <f t="shared" si="1"/>
        <v>0.28256397950000017</v>
      </c>
      <c r="T2" s="22">
        <f t="shared" si="1"/>
        <v>0.33128190700000026</v>
      </c>
      <c r="U2" s="22">
        <f t="shared" si="1"/>
        <v>9.7435855000000043E-2</v>
      </c>
      <c r="V2" s="22">
        <f t="shared" si="1"/>
        <v>0.11692302600000005</v>
      </c>
      <c r="X2" s="3" t="s">
        <v>479</v>
      </c>
      <c r="Y2" s="3">
        <f>+'Hard Armor Charts'!J1</f>
        <v>0.98499999999999999</v>
      </c>
      <c r="Z2" s="3"/>
      <c r="AA2" s="52" t="s">
        <v>480</v>
      </c>
      <c r="AB2" s="3">
        <f>+'Hard Armor Charts'!M1</f>
        <v>1.04</v>
      </c>
    </row>
    <row r="3" spans="1:28">
      <c r="B3" t="s">
        <v>467</v>
      </c>
      <c r="J3" t="s">
        <v>34</v>
      </c>
      <c r="K3">
        <v>0.06</v>
      </c>
      <c r="L3">
        <v>193</v>
      </c>
      <c r="M3">
        <f>+L3+3</f>
        <v>196</v>
      </c>
      <c r="O3" s="54">
        <f t="shared" si="0"/>
        <v>0.17775186064092205</v>
      </c>
      <c r="P3" s="22">
        <f t="shared" si="1"/>
        <v>0.30116537000000021</v>
      </c>
      <c r="Q3" s="22">
        <f t="shared" si="1"/>
        <v>0.27459195500000011</v>
      </c>
      <c r="R3" s="22">
        <f t="shared" si="1"/>
        <v>0.17715610000000007</v>
      </c>
      <c r="S3" s="22">
        <f t="shared" si="1"/>
        <v>0.25687634500000012</v>
      </c>
      <c r="T3" s="22">
        <f t="shared" si="1"/>
        <v>0.30116537000000021</v>
      </c>
      <c r="U3" s="22">
        <f t="shared" si="1"/>
        <v>8.8578050000000033E-2</v>
      </c>
      <c r="V3" s="22">
        <f t="shared" si="1"/>
        <v>0.10629366000000004</v>
      </c>
    </row>
    <row r="4" spans="1:28">
      <c r="J4" t="s">
        <v>136</v>
      </c>
      <c r="L4">
        <v>189</v>
      </c>
      <c r="M4">
        <f>+L4+3</f>
        <v>192</v>
      </c>
      <c r="O4" s="22">
        <f t="shared" si="0"/>
        <v>0.17512498585312514</v>
      </c>
      <c r="P4" s="22">
        <f t="shared" si="1"/>
        <v>0.27378670000000016</v>
      </c>
      <c r="Q4" s="22">
        <f t="shared" si="1"/>
        <v>0.2496290500000001</v>
      </c>
      <c r="R4" s="22">
        <f t="shared" si="1"/>
        <v>0.16105100000000006</v>
      </c>
      <c r="S4" s="22">
        <f t="shared" si="1"/>
        <v>0.23352395000000006</v>
      </c>
      <c r="T4" s="22">
        <f t="shared" si="1"/>
        <v>0.27378670000000016</v>
      </c>
      <c r="U4" s="22">
        <f t="shared" si="1"/>
        <v>8.0525500000000028E-2</v>
      </c>
      <c r="V4" s="22">
        <f t="shared" si="1"/>
        <v>9.6630600000000025E-2</v>
      </c>
    </row>
    <row r="5" spans="1:28">
      <c r="B5" t="s">
        <v>436</v>
      </c>
      <c r="E5" s="32">
        <v>40000</v>
      </c>
      <c r="J5" t="s">
        <v>137</v>
      </c>
      <c r="L5">
        <v>183</v>
      </c>
      <c r="M5">
        <v>188</v>
      </c>
      <c r="O5" s="22">
        <f t="shared" si="0"/>
        <v>0.1725369318750001</v>
      </c>
      <c r="P5" s="22">
        <f t="shared" si="1"/>
        <v>0.24889700000000012</v>
      </c>
      <c r="Q5" s="22">
        <f t="shared" si="1"/>
        <v>0.22693550000000007</v>
      </c>
      <c r="R5" s="22">
        <f t="shared" si="1"/>
        <v>0.14641000000000004</v>
      </c>
      <c r="S5" s="22">
        <f t="shared" si="1"/>
        <v>0.21229450000000005</v>
      </c>
      <c r="T5" s="22">
        <f t="shared" si="1"/>
        <v>0.24889700000000012</v>
      </c>
      <c r="U5" s="22">
        <f t="shared" si="1"/>
        <v>7.320500000000002E-2</v>
      </c>
      <c r="V5" s="51">
        <f t="shared" si="1"/>
        <v>8.7846000000000021E-2</v>
      </c>
    </row>
    <row r="6" spans="1:28">
      <c r="J6" t="s">
        <v>35</v>
      </c>
      <c r="K6">
        <v>0.1</v>
      </c>
      <c r="L6">
        <v>176</v>
      </c>
      <c r="M6">
        <f>+L6+6</f>
        <v>182</v>
      </c>
      <c r="O6" s="22">
        <f t="shared" si="0"/>
        <v>0.16998712500000007</v>
      </c>
      <c r="P6" s="22">
        <f t="shared" si="1"/>
        <v>0.22627000000000008</v>
      </c>
      <c r="Q6" s="22">
        <f t="shared" si="1"/>
        <v>0.20630500000000004</v>
      </c>
      <c r="R6" s="22">
        <f t="shared" si="1"/>
        <v>0.13310000000000002</v>
      </c>
      <c r="S6" s="45">
        <f t="shared" si="1"/>
        <v>0.19299500000000003</v>
      </c>
      <c r="T6" s="22">
        <f t="shared" si="1"/>
        <v>0.22627000000000008</v>
      </c>
      <c r="U6" s="22">
        <f t="shared" si="1"/>
        <v>6.6550000000000012E-2</v>
      </c>
      <c r="V6" s="22">
        <f t="shared" si="1"/>
        <v>7.9860000000000014E-2</v>
      </c>
    </row>
    <row r="7" spans="1:28">
      <c r="B7" t="s">
        <v>468</v>
      </c>
      <c r="D7" s="38">
        <f>+'Waepon Grade'!O3</f>
        <v>0.17775186064092205</v>
      </c>
      <c r="E7" s="35">
        <f t="shared" ref="E7:E14" si="2">+$E$5*D7</f>
        <v>7110.0744256368816</v>
      </c>
      <c r="F7" s="35">
        <f>+O$9*$E$5</f>
        <v>6000</v>
      </c>
      <c r="J7" t="s">
        <v>138</v>
      </c>
      <c r="L7">
        <v>169</v>
      </c>
      <c r="M7">
        <f>+L7+6</f>
        <v>175</v>
      </c>
      <c r="O7" s="22">
        <f t="shared" si="0"/>
        <v>0.16747500000000004</v>
      </c>
      <c r="P7" s="22">
        <f t="shared" si="1"/>
        <v>0.20570000000000005</v>
      </c>
      <c r="Q7" s="22">
        <f t="shared" si="1"/>
        <v>0.18755000000000002</v>
      </c>
      <c r="R7" s="22">
        <f t="shared" si="1"/>
        <v>0.12100000000000002</v>
      </c>
      <c r="S7" s="22">
        <f t="shared" si="1"/>
        <v>0.17545000000000002</v>
      </c>
      <c r="T7" s="22">
        <f t="shared" si="1"/>
        <v>0.20570000000000005</v>
      </c>
      <c r="U7" s="22">
        <f t="shared" si="1"/>
        <v>6.0500000000000012E-2</v>
      </c>
      <c r="V7" s="22">
        <f t="shared" si="1"/>
        <v>7.2600000000000012E-2</v>
      </c>
    </row>
    <row r="8" spans="1:28">
      <c r="B8" t="s">
        <v>469</v>
      </c>
      <c r="D8" s="36">
        <f>+'Waepon Grade'!P15</f>
        <v>0.12496562140624998</v>
      </c>
      <c r="E8" s="33">
        <f t="shared" si="2"/>
        <v>4998.6248562499986</v>
      </c>
      <c r="F8" s="35">
        <f>+P$9*$E$5</f>
        <v>6800.0000000000009</v>
      </c>
      <c r="J8" t="s">
        <v>139</v>
      </c>
      <c r="L8">
        <v>161</v>
      </c>
      <c r="M8">
        <v>168</v>
      </c>
      <c r="O8" s="22">
        <f>+O9*1.1</f>
        <v>0.16500000000000001</v>
      </c>
      <c r="P8" s="22">
        <f t="shared" si="1"/>
        <v>0.18700000000000003</v>
      </c>
      <c r="Q8" s="22">
        <f t="shared" si="1"/>
        <v>0.17050000000000001</v>
      </c>
      <c r="R8" s="22">
        <f t="shared" si="1"/>
        <v>0.11000000000000001</v>
      </c>
      <c r="S8" s="22">
        <f t="shared" si="1"/>
        <v>0.1595</v>
      </c>
      <c r="T8" s="22">
        <f t="shared" si="1"/>
        <v>0.18700000000000003</v>
      </c>
      <c r="U8" s="22">
        <f t="shared" si="1"/>
        <v>5.5000000000000007E-2</v>
      </c>
      <c r="V8" s="22">
        <f t="shared" si="1"/>
        <v>6.6000000000000003E-2</v>
      </c>
    </row>
    <row r="9" spans="1:28">
      <c r="B9" t="s">
        <v>470</v>
      </c>
      <c r="D9" s="40">
        <f>+'Waepon Grade'!Q9+'Waepon Grade'!U9</f>
        <v>0.20500000000000002</v>
      </c>
      <c r="E9" s="33">
        <f t="shared" si="2"/>
        <v>8200</v>
      </c>
      <c r="F9" s="35">
        <f>+Q$9*$E$5</f>
        <v>6200</v>
      </c>
      <c r="J9" t="s">
        <v>36</v>
      </c>
      <c r="K9">
        <v>0.14000000000000001</v>
      </c>
      <c r="L9">
        <v>151</v>
      </c>
      <c r="M9">
        <f>+L9+9</f>
        <v>160</v>
      </c>
      <c r="O9" s="23">
        <v>0.15</v>
      </c>
      <c r="P9" s="23">
        <v>0.17</v>
      </c>
      <c r="Q9" s="41">
        <v>0.155</v>
      </c>
      <c r="R9" s="44">
        <v>0.1</v>
      </c>
      <c r="S9" s="23">
        <v>0.14499999999999999</v>
      </c>
      <c r="T9" s="23">
        <v>0.17</v>
      </c>
      <c r="U9" s="41">
        <v>0.05</v>
      </c>
      <c r="V9" s="41">
        <v>0.06</v>
      </c>
      <c r="W9" t="s">
        <v>338</v>
      </c>
      <c r="X9" s="49"/>
    </row>
    <row r="10" spans="1:28">
      <c r="B10" t="s">
        <v>471</v>
      </c>
      <c r="D10" s="37">
        <f>+'Waepon Grade'!R9</f>
        <v>0.1</v>
      </c>
      <c r="E10" s="33">
        <f t="shared" si="2"/>
        <v>4000</v>
      </c>
      <c r="F10" s="35">
        <f>+R$9*$E$5</f>
        <v>4000</v>
      </c>
      <c r="J10" t="s">
        <v>140</v>
      </c>
      <c r="L10">
        <v>141</v>
      </c>
      <c r="M10">
        <f>+L10+9</f>
        <v>150</v>
      </c>
      <c r="O10" s="22">
        <f t="shared" ref="O10:O19" si="3">+O9*0.95</f>
        <v>0.14249999999999999</v>
      </c>
      <c r="P10" s="22">
        <f t="shared" ref="P10:P19" si="4">+P9*0.95</f>
        <v>0.1615</v>
      </c>
      <c r="Q10" s="22">
        <f t="shared" ref="Q10:Q19" si="5">+Q9*0.95</f>
        <v>0.14724999999999999</v>
      </c>
      <c r="R10" s="22">
        <f t="shared" ref="R10:R19" si="6">+R9*0.95</f>
        <v>9.5000000000000001E-2</v>
      </c>
      <c r="S10" s="22">
        <f t="shared" ref="S10:S19" si="7">+S9*0.95</f>
        <v>0.13774999999999998</v>
      </c>
      <c r="T10" s="22">
        <f t="shared" ref="T10:T19" si="8">+T9*0.95</f>
        <v>0.1615</v>
      </c>
      <c r="U10" s="22">
        <f t="shared" ref="U10:U19" si="9">+U9*0.95</f>
        <v>4.7500000000000001E-2</v>
      </c>
      <c r="V10" s="22">
        <f t="shared" ref="V10:V19" si="10">+V9*0.95</f>
        <v>5.6999999999999995E-2</v>
      </c>
    </row>
    <row r="11" spans="1:28">
      <c r="B11" t="s">
        <v>472</v>
      </c>
      <c r="D11" s="43">
        <f>+'Waepon Grade'!S6</f>
        <v>0.19299500000000003</v>
      </c>
      <c r="E11" s="33">
        <f t="shared" si="2"/>
        <v>7719.8000000000011</v>
      </c>
      <c r="F11" s="35">
        <f>+S$9*$E$5</f>
        <v>5800</v>
      </c>
      <c r="J11" t="s">
        <v>141</v>
      </c>
      <c r="L11">
        <v>131</v>
      </c>
      <c r="M11">
        <v>140</v>
      </c>
      <c r="O11" s="22">
        <f t="shared" si="3"/>
        <v>0.135375</v>
      </c>
      <c r="P11" s="22">
        <f t="shared" si="4"/>
        <v>0.15342500000000001</v>
      </c>
      <c r="Q11" s="22">
        <f t="shared" si="5"/>
        <v>0.1398875</v>
      </c>
      <c r="R11" s="22">
        <f t="shared" si="6"/>
        <v>9.0249999999999997E-2</v>
      </c>
      <c r="S11" s="22">
        <f t="shared" si="7"/>
        <v>0.13086249999999996</v>
      </c>
      <c r="T11" s="22">
        <f t="shared" si="8"/>
        <v>0.15342500000000001</v>
      </c>
      <c r="U11" s="22">
        <f t="shared" si="9"/>
        <v>4.5124999999999998E-2</v>
      </c>
      <c r="V11" s="22">
        <f t="shared" si="10"/>
        <v>5.414999999999999E-2</v>
      </c>
    </row>
    <row r="12" spans="1:28">
      <c r="B12" t="s">
        <v>473</v>
      </c>
      <c r="D12" s="46">
        <f>+'Waepon Grade'!T13</f>
        <v>0.13846606249999999</v>
      </c>
      <c r="E12" s="33">
        <f t="shared" si="2"/>
        <v>5538.642499999999</v>
      </c>
      <c r="F12" s="35">
        <f>+T$9*$E$5</f>
        <v>6800.0000000000009</v>
      </c>
      <c r="J12" t="s">
        <v>37</v>
      </c>
      <c r="K12">
        <v>0.17</v>
      </c>
      <c r="L12">
        <v>119</v>
      </c>
      <c r="M12">
        <f>+L12+11</f>
        <v>130</v>
      </c>
      <c r="O12" s="22">
        <f t="shared" si="3"/>
        <v>0.12860624999999998</v>
      </c>
      <c r="P12" s="22">
        <f t="shared" si="4"/>
        <v>0.14575374999999999</v>
      </c>
      <c r="Q12" s="22">
        <f t="shared" si="5"/>
        <v>0.132893125</v>
      </c>
      <c r="R12" s="22">
        <f t="shared" si="6"/>
        <v>8.5737499999999994E-2</v>
      </c>
      <c r="S12" s="22">
        <f t="shared" si="7"/>
        <v>0.12431937499999995</v>
      </c>
      <c r="T12" s="22">
        <f t="shared" si="8"/>
        <v>0.14575374999999999</v>
      </c>
      <c r="U12" s="22">
        <f t="shared" si="9"/>
        <v>4.2868749999999997E-2</v>
      </c>
      <c r="V12" s="22">
        <f t="shared" si="10"/>
        <v>5.1442499999999988E-2</v>
      </c>
    </row>
    <row r="13" spans="1:28">
      <c r="B13" t="s">
        <v>435</v>
      </c>
      <c r="D13" s="42">
        <v>0</v>
      </c>
      <c r="E13">
        <f t="shared" si="2"/>
        <v>0</v>
      </c>
      <c r="F13" s="35">
        <f>+U$9*$E$5</f>
        <v>2000</v>
      </c>
      <c r="J13" t="s">
        <v>142</v>
      </c>
      <c r="L13">
        <v>107</v>
      </c>
      <c r="M13">
        <f>+L13+11</f>
        <v>118</v>
      </c>
      <c r="O13" s="22">
        <f t="shared" si="3"/>
        <v>0.12217593749999997</v>
      </c>
      <c r="P13" s="22">
        <f t="shared" si="4"/>
        <v>0.13846606249999999</v>
      </c>
      <c r="Q13" s="22">
        <f t="shared" si="5"/>
        <v>0.12624846874999998</v>
      </c>
      <c r="R13" s="22">
        <f t="shared" si="6"/>
        <v>8.1450624999999985E-2</v>
      </c>
      <c r="S13" s="22">
        <f t="shared" si="7"/>
        <v>0.11810340624999995</v>
      </c>
      <c r="T13" s="47">
        <f t="shared" si="8"/>
        <v>0.13846606249999999</v>
      </c>
      <c r="U13" s="22">
        <f t="shared" si="9"/>
        <v>4.0725312499999992E-2</v>
      </c>
      <c r="V13" s="22">
        <f t="shared" si="10"/>
        <v>4.8870374999999987E-2</v>
      </c>
    </row>
    <row r="14" spans="1:28">
      <c r="B14" t="s">
        <v>475</v>
      </c>
      <c r="D14" s="50">
        <f>+'Waepon Grade'!V5</f>
        <v>8.7846000000000021E-2</v>
      </c>
      <c r="E14">
        <f t="shared" si="2"/>
        <v>3513.8400000000011</v>
      </c>
      <c r="F14" s="35">
        <f>+V$9*$E$5</f>
        <v>2400</v>
      </c>
      <c r="J14" t="s">
        <v>145</v>
      </c>
      <c r="L14">
        <v>95</v>
      </c>
      <c r="M14">
        <v>106</v>
      </c>
      <c r="O14" s="22">
        <f t="shared" si="3"/>
        <v>0.11606714062499997</v>
      </c>
      <c r="P14" s="22">
        <f t="shared" si="4"/>
        <v>0.13154275937499998</v>
      </c>
      <c r="Q14" s="22">
        <f t="shared" si="5"/>
        <v>0.11993604531249998</v>
      </c>
      <c r="R14" s="22">
        <f t="shared" si="6"/>
        <v>7.7378093749999988E-2</v>
      </c>
      <c r="S14" s="22">
        <f t="shared" si="7"/>
        <v>0.11219823593749995</v>
      </c>
      <c r="T14" s="22">
        <f t="shared" si="8"/>
        <v>0.13154275937499998</v>
      </c>
      <c r="U14" s="22">
        <f t="shared" si="9"/>
        <v>3.8689046874999994E-2</v>
      </c>
      <c r="V14" s="22">
        <f t="shared" si="10"/>
        <v>4.6426856249999988E-2</v>
      </c>
    </row>
    <row r="15" spans="1:28">
      <c r="D15" s="34" t="s">
        <v>437</v>
      </c>
      <c r="E15" s="33">
        <f>SUM(E7:E14)</f>
        <v>41080.981781886891</v>
      </c>
      <c r="F15" s="33">
        <f>SUM(F7:F14)</f>
        <v>40000</v>
      </c>
      <c r="J15" t="s">
        <v>38</v>
      </c>
      <c r="K15">
        <v>0.2</v>
      </c>
      <c r="L15">
        <v>81</v>
      </c>
      <c r="M15">
        <f>+L15+13</f>
        <v>94</v>
      </c>
      <c r="O15" s="22">
        <f t="shared" si="3"/>
        <v>0.11026378359374997</v>
      </c>
      <c r="P15" s="39">
        <f t="shared" si="4"/>
        <v>0.12496562140624998</v>
      </c>
      <c r="Q15" s="22">
        <f t="shared" si="5"/>
        <v>0.11393924304687497</v>
      </c>
      <c r="R15" s="22">
        <f t="shared" si="6"/>
        <v>7.350918906249998E-2</v>
      </c>
      <c r="S15" s="22">
        <f t="shared" si="7"/>
        <v>0.10658832414062494</v>
      </c>
      <c r="T15" s="22">
        <f t="shared" si="8"/>
        <v>0.12496562140624998</v>
      </c>
      <c r="U15" s="22">
        <f t="shared" si="9"/>
        <v>3.675459453124999E-2</v>
      </c>
      <c r="V15" s="22">
        <f t="shared" si="10"/>
        <v>4.4105513437499987E-2</v>
      </c>
    </row>
    <row r="16" spans="1:28">
      <c r="J16" t="s">
        <v>146</v>
      </c>
      <c r="L16">
        <v>67</v>
      </c>
      <c r="M16">
        <f>+L16+13</f>
        <v>80</v>
      </c>
      <c r="O16" s="22">
        <f t="shared" si="3"/>
        <v>0.10475059441406247</v>
      </c>
      <c r="P16" s="22">
        <f t="shared" si="4"/>
        <v>0.11871734033593748</v>
      </c>
      <c r="Q16" s="22">
        <f t="shared" si="5"/>
        <v>0.10824228089453122</v>
      </c>
      <c r="R16" s="22">
        <f t="shared" si="6"/>
        <v>6.9833729609374978E-2</v>
      </c>
      <c r="S16" s="22">
        <f t="shared" si="7"/>
        <v>0.10125890793359368</v>
      </c>
      <c r="T16" s="22">
        <f t="shared" si="8"/>
        <v>0.11871734033593748</v>
      </c>
      <c r="U16" s="22">
        <f t="shared" si="9"/>
        <v>3.4916864804687489E-2</v>
      </c>
      <c r="V16" s="22">
        <f t="shared" si="10"/>
        <v>4.1900237765624987E-2</v>
      </c>
    </row>
    <row r="17" spans="8:23">
      <c r="J17" t="s">
        <v>143</v>
      </c>
      <c r="L17">
        <v>45</v>
      </c>
      <c r="M17">
        <v>66</v>
      </c>
      <c r="O17" s="22">
        <f t="shared" si="3"/>
        <v>9.951306469335934E-2</v>
      </c>
      <c r="P17" s="22">
        <f t="shared" si="4"/>
        <v>0.1127814733191406</v>
      </c>
      <c r="Q17" s="22">
        <f t="shared" si="5"/>
        <v>0.10283016684980466</v>
      </c>
      <c r="R17" s="22">
        <f t="shared" si="6"/>
        <v>6.6342043128906222E-2</v>
      </c>
      <c r="S17" s="22">
        <f t="shared" si="7"/>
        <v>9.6195962536913995E-2</v>
      </c>
      <c r="T17" s="22">
        <f t="shared" si="8"/>
        <v>0.1127814733191406</v>
      </c>
      <c r="U17" s="22">
        <f t="shared" si="9"/>
        <v>3.3171021564453111E-2</v>
      </c>
      <c r="V17" s="22">
        <f t="shared" si="10"/>
        <v>3.9805225877343739E-2</v>
      </c>
    </row>
    <row r="18" spans="8:23">
      <c r="J18" t="s">
        <v>39</v>
      </c>
      <c r="K18">
        <v>0.33</v>
      </c>
      <c r="L18">
        <v>23</v>
      </c>
      <c r="M18">
        <v>44</v>
      </c>
      <c r="O18" s="22">
        <f t="shared" si="3"/>
        <v>9.4537411458691364E-2</v>
      </c>
      <c r="P18" s="22">
        <f t="shared" si="4"/>
        <v>0.10714239965318356</v>
      </c>
      <c r="Q18" s="22">
        <f t="shared" si="5"/>
        <v>9.7688658507314424E-2</v>
      </c>
      <c r="R18" s="22">
        <f t="shared" si="6"/>
        <v>6.3024940972460905E-2</v>
      </c>
      <c r="S18" s="22">
        <f t="shared" si="7"/>
        <v>9.1386164410068291E-2</v>
      </c>
      <c r="T18" s="22">
        <f t="shared" si="8"/>
        <v>0.10714239965318356</v>
      </c>
      <c r="U18" s="22">
        <f t="shared" si="9"/>
        <v>3.1512470486230452E-2</v>
      </c>
      <c r="V18" s="22">
        <f t="shared" si="10"/>
        <v>3.7814964583476551E-2</v>
      </c>
    </row>
    <row r="19" spans="8:23">
      <c r="J19" t="s">
        <v>144</v>
      </c>
      <c r="L19">
        <v>0</v>
      </c>
      <c r="M19">
        <v>22</v>
      </c>
      <c r="O19" s="22">
        <f t="shared" si="3"/>
        <v>8.9810540885756796E-2</v>
      </c>
      <c r="P19" s="22">
        <f t="shared" si="4"/>
        <v>0.10178527967052438</v>
      </c>
      <c r="Q19" s="22">
        <f t="shared" si="5"/>
        <v>9.2804225581948702E-2</v>
      </c>
      <c r="R19" s="22">
        <f t="shared" si="6"/>
        <v>5.9873693923837859E-2</v>
      </c>
      <c r="S19" s="22">
        <f t="shared" si="7"/>
        <v>8.6816856189564875E-2</v>
      </c>
      <c r="T19" s="22">
        <f t="shared" si="8"/>
        <v>0.10178527967052438</v>
      </c>
      <c r="U19" s="22">
        <f t="shared" si="9"/>
        <v>2.993684696191893E-2</v>
      </c>
      <c r="V19" s="22">
        <f t="shared" si="10"/>
        <v>3.5924216354302721E-2</v>
      </c>
    </row>
    <row r="20" spans="8:23">
      <c r="O20" s="22"/>
      <c r="P20" s="22"/>
      <c r="Q20" s="22"/>
      <c r="R20" s="22"/>
      <c r="S20" s="22"/>
      <c r="T20" s="22"/>
      <c r="U20" s="31" t="s">
        <v>494</v>
      </c>
      <c r="V20" s="31"/>
    </row>
    <row r="22" spans="8:23">
      <c r="V22" t="s">
        <v>465</v>
      </c>
    </row>
    <row r="23" spans="8:23">
      <c r="J23" t="s">
        <v>466</v>
      </c>
      <c r="O23" s="21" t="s">
        <v>332</v>
      </c>
      <c r="P23" s="21" t="s">
        <v>334</v>
      </c>
      <c r="Q23" s="21" t="s">
        <v>337</v>
      </c>
      <c r="R23" s="21" t="s">
        <v>335</v>
      </c>
      <c r="S23" s="21" t="s">
        <v>155</v>
      </c>
      <c r="T23" s="21" t="s">
        <v>154</v>
      </c>
      <c r="U23" s="21" t="s">
        <v>336</v>
      </c>
      <c r="V23" s="21" t="s">
        <v>464</v>
      </c>
    </row>
    <row r="24" spans="8:23">
      <c r="J24" t="s">
        <v>135</v>
      </c>
      <c r="L24">
        <v>197</v>
      </c>
      <c r="M24">
        <v>200</v>
      </c>
      <c r="O24" s="22">
        <f t="shared" ref="O24:R30" si="11">+O25*($Y$2)</f>
        <v>0.89960863100768851</v>
      </c>
      <c r="P24" s="22">
        <f t="shared" si="11"/>
        <v>0.89960863100768851</v>
      </c>
      <c r="Q24" s="22">
        <f t="shared" si="11"/>
        <v>0.89960863100768851</v>
      </c>
      <c r="R24" s="22">
        <f t="shared" si="11"/>
        <v>0.89960863100768851</v>
      </c>
      <c r="S24" s="22">
        <f t="shared" ref="S24:U30" si="12">+S25*(1+(1-$Y$2))</f>
        <v>1.1098449129017809</v>
      </c>
      <c r="T24" s="22">
        <f t="shared" si="12"/>
        <v>1.1098449129017809</v>
      </c>
      <c r="U24" s="22">
        <f t="shared" si="12"/>
        <v>1.1098449129017809</v>
      </c>
      <c r="V24" s="22">
        <f t="shared" ref="V24:V30" si="13">+V25*($Y$2)</f>
        <v>0.89960863100768851</v>
      </c>
    </row>
    <row r="25" spans="8:23">
      <c r="J25" t="s">
        <v>34</v>
      </c>
      <c r="K25">
        <v>0.06</v>
      </c>
      <c r="L25">
        <v>193</v>
      </c>
      <c r="M25">
        <f>+L25+3</f>
        <v>196</v>
      </c>
      <c r="O25" s="22">
        <f t="shared" si="11"/>
        <v>0.91330825483014066</v>
      </c>
      <c r="P25" s="22">
        <f t="shared" si="11"/>
        <v>0.91330825483014066</v>
      </c>
      <c r="Q25" s="22">
        <f t="shared" si="11"/>
        <v>0.91330825483014066</v>
      </c>
      <c r="R25" s="22">
        <f t="shared" si="11"/>
        <v>0.91330825483014066</v>
      </c>
      <c r="S25" s="22">
        <f t="shared" si="12"/>
        <v>1.0934432639426412</v>
      </c>
      <c r="T25" s="22">
        <f t="shared" si="12"/>
        <v>1.0934432639426412</v>
      </c>
      <c r="U25" s="22">
        <f t="shared" si="12"/>
        <v>1.0934432639426412</v>
      </c>
      <c r="V25" s="22">
        <f t="shared" si="13"/>
        <v>0.91330825483014066</v>
      </c>
    </row>
    <row r="26" spans="8:23">
      <c r="J26" t="s">
        <v>136</v>
      </c>
      <c r="L26">
        <v>189</v>
      </c>
      <c r="M26">
        <f>+L26+3</f>
        <v>192</v>
      </c>
      <c r="O26" s="22">
        <f t="shared" si="11"/>
        <v>0.92721650236562503</v>
      </c>
      <c r="P26" s="22">
        <f t="shared" si="11"/>
        <v>0.92721650236562503</v>
      </c>
      <c r="Q26" s="22">
        <f t="shared" si="11"/>
        <v>0.92721650236562503</v>
      </c>
      <c r="R26" s="22">
        <f t="shared" si="11"/>
        <v>0.92721650236562503</v>
      </c>
      <c r="S26" s="22">
        <f t="shared" si="12"/>
        <v>1.0772840038843754</v>
      </c>
      <c r="T26" s="22">
        <f t="shared" si="12"/>
        <v>1.0772840038843754</v>
      </c>
      <c r="U26" s="22">
        <f t="shared" si="12"/>
        <v>1.0772840038843754</v>
      </c>
      <c r="V26" s="22">
        <f t="shared" si="13"/>
        <v>0.92721650236562503</v>
      </c>
    </row>
    <row r="27" spans="8:23">
      <c r="J27" t="s">
        <v>137</v>
      </c>
      <c r="L27">
        <v>183</v>
      </c>
      <c r="M27">
        <v>188</v>
      </c>
      <c r="O27" s="22">
        <f t="shared" si="11"/>
        <v>0.94133655062499999</v>
      </c>
      <c r="P27" s="22">
        <f t="shared" si="11"/>
        <v>0.94133655062499999</v>
      </c>
      <c r="Q27" s="22">
        <f t="shared" si="11"/>
        <v>0.94133655062499999</v>
      </c>
      <c r="R27" s="22">
        <f t="shared" si="11"/>
        <v>0.94133655062499999</v>
      </c>
      <c r="S27" s="22">
        <f t="shared" si="12"/>
        <v>1.0613635506250003</v>
      </c>
      <c r="T27" s="22">
        <f t="shared" si="12"/>
        <v>1.0613635506250003</v>
      </c>
      <c r="U27" s="22">
        <f t="shared" si="12"/>
        <v>1.0613635506250003</v>
      </c>
      <c r="V27" s="22">
        <f t="shared" si="13"/>
        <v>0.94133655062499999</v>
      </c>
    </row>
    <row r="28" spans="8:23">
      <c r="J28" t="s">
        <v>35</v>
      </c>
      <c r="K28">
        <v>0.1</v>
      </c>
      <c r="L28">
        <v>176</v>
      </c>
      <c r="M28">
        <f>+L28+6</f>
        <v>182</v>
      </c>
      <c r="O28" s="22">
        <f t="shared" si="11"/>
        <v>0.95567162500000002</v>
      </c>
      <c r="P28" s="22">
        <f t="shared" si="11"/>
        <v>0.95567162500000002</v>
      </c>
      <c r="Q28" s="22">
        <f t="shared" si="11"/>
        <v>0.95567162500000002</v>
      </c>
      <c r="R28" s="22">
        <f t="shared" si="11"/>
        <v>0.95567162500000002</v>
      </c>
      <c r="S28" s="22">
        <f t="shared" si="12"/>
        <v>1.0456783750000003</v>
      </c>
      <c r="T28" s="22">
        <f t="shared" si="12"/>
        <v>1.0456783750000003</v>
      </c>
      <c r="U28" s="22">
        <f t="shared" si="12"/>
        <v>1.0456783750000003</v>
      </c>
      <c r="V28" s="22">
        <f t="shared" si="13"/>
        <v>0.95567162500000002</v>
      </c>
    </row>
    <row r="29" spans="8:23">
      <c r="J29" t="s">
        <v>138</v>
      </c>
      <c r="L29">
        <v>169</v>
      </c>
      <c r="M29">
        <f>+L29+6</f>
        <v>175</v>
      </c>
      <c r="O29" s="22">
        <f t="shared" si="11"/>
        <v>0.970225</v>
      </c>
      <c r="P29" s="22">
        <f t="shared" si="11"/>
        <v>0.970225</v>
      </c>
      <c r="Q29" s="22">
        <f t="shared" si="11"/>
        <v>0.970225</v>
      </c>
      <c r="R29" s="22">
        <f t="shared" si="11"/>
        <v>0.970225</v>
      </c>
      <c r="S29" s="22">
        <f t="shared" si="12"/>
        <v>1.0302250000000002</v>
      </c>
      <c r="T29" s="22">
        <f t="shared" si="12"/>
        <v>1.0302250000000002</v>
      </c>
      <c r="U29" s="22">
        <f t="shared" si="12"/>
        <v>1.0302250000000002</v>
      </c>
      <c r="V29" s="22">
        <f t="shared" si="13"/>
        <v>0.970225</v>
      </c>
    </row>
    <row r="30" spans="8:23">
      <c r="J30" t="s">
        <v>139</v>
      </c>
      <c r="L30">
        <v>161</v>
      </c>
      <c r="M30">
        <v>168</v>
      </c>
      <c r="O30" s="22">
        <f t="shared" si="11"/>
        <v>0.98499999999999999</v>
      </c>
      <c r="P30" s="22">
        <f t="shared" si="11"/>
        <v>0.98499999999999999</v>
      </c>
      <c r="Q30" s="22">
        <f t="shared" si="11"/>
        <v>0.98499999999999999</v>
      </c>
      <c r="R30" s="22">
        <f t="shared" si="11"/>
        <v>0.98499999999999999</v>
      </c>
      <c r="S30" s="22">
        <f t="shared" si="12"/>
        <v>1.0150000000000001</v>
      </c>
      <c r="T30" s="22">
        <f t="shared" si="12"/>
        <v>1.0150000000000001</v>
      </c>
      <c r="U30" s="22">
        <f t="shared" si="12"/>
        <v>1.0150000000000001</v>
      </c>
      <c r="V30" s="22">
        <f t="shared" si="13"/>
        <v>0.98499999999999999</v>
      </c>
    </row>
    <row r="31" spans="8:23">
      <c r="H31">
        <f>3*S24</f>
        <v>3.3295347387053429</v>
      </c>
      <c r="J31" t="s">
        <v>36</v>
      </c>
      <c r="K31">
        <v>0.14000000000000001</v>
      </c>
      <c r="L31">
        <v>151</v>
      </c>
      <c r="M31">
        <f>+L31+9</f>
        <v>160</v>
      </c>
      <c r="O31" s="23">
        <v>1</v>
      </c>
      <c r="P31" s="23">
        <v>1</v>
      </c>
      <c r="Q31" s="23">
        <v>1</v>
      </c>
      <c r="R31" s="23">
        <v>1</v>
      </c>
      <c r="S31" s="23">
        <v>1</v>
      </c>
      <c r="T31" s="23">
        <v>1</v>
      </c>
      <c r="U31" s="23">
        <v>1</v>
      </c>
      <c r="V31" s="23">
        <v>1</v>
      </c>
      <c r="W31" t="s">
        <v>338</v>
      </c>
    </row>
    <row r="32" spans="8:23">
      <c r="H32">
        <f>5*S41</f>
        <v>3.3241631799575044</v>
      </c>
      <c r="J32" t="s">
        <v>140</v>
      </c>
      <c r="L32">
        <v>141</v>
      </c>
      <c r="M32">
        <f>+L32+9</f>
        <v>150</v>
      </c>
      <c r="O32" s="22">
        <f>+O31*($AB$2)</f>
        <v>1.04</v>
      </c>
      <c r="P32" s="22">
        <f>+P31*($AB$2)</f>
        <v>1.04</v>
      </c>
      <c r="Q32" s="22">
        <f>+Q31*($AB$2)</f>
        <v>1.04</v>
      </c>
      <c r="R32" s="22">
        <f>+R31*($AB$2)</f>
        <v>1.04</v>
      </c>
      <c r="S32" s="22">
        <f t="shared" ref="S32:S41" si="14">+S31*(1+(1-$AB$2))</f>
        <v>0.96</v>
      </c>
      <c r="T32" s="22">
        <f t="shared" ref="T32:T41" si="15">+T31*(1+(1-$AB$2))</f>
        <v>0.96</v>
      </c>
      <c r="U32" s="22">
        <f t="shared" ref="U32:U41" si="16">+U31*(1+(1-$AB$2))</f>
        <v>0.96</v>
      </c>
      <c r="V32" s="22">
        <f t="shared" ref="V32:V41" si="17">+V31*($AB$2)</f>
        <v>1.04</v>
      </c>
    </row>
    <row r="33" spans="8:22">
      <c r="J33" t="s">
        <v>141</v>
      </c>
      <c r="L33">
        <v>131</v>
      </c>
      <c r="M33">
        <v>140</v>
      </c>
      <c r="O33" s="22">
        <f t="shared" ref="O33:O41" si="18">+O32*1.085</f>
        <v>1.1284000000000001</v>
      </c>
      <c r="P33" s="22">
        <f t="shared" ref="P33:P41" si="19">+P32*1.085</f>
        <v>1.1284000000000001</v>
      </c>
      <c r="Q33" s="22">
        <f t="shared" ref="Q33:Q41" si="20">+Q32*1.085</f>
        <v>1.1284000000000001</v>
      </c>
      <c r="R33" s="22">
        <f t="shared" ref="R33:R41" si="21">+R32*1.085</f>
        <v>1.1284000000000001</v>
      </c>
      <c r="S33" s="22">
        <f t="shared" si="14"/>
        <v>0.92159999999999997</v>
      </c>
      <c r="T33" s="22">
        <f t="shared" si="15"/>
        <v>0.92159999999999997</v>
      </c>
      <c r="U33" s="22">
        <f t="shared" si="16"/>
        <v>0.92159999999999997</v>
      </c>
      <c r="V33" s="22">
        <f t="shared" si="17"/>
        <v>1.0816000000000001</v>
      </c>
    </row>
    <row r="34" spans="8:22">
      <c r="H34">
        <f>+H31-H32</f>
        <v>5.3715587478384563E-3</v>
      </c>
      <c r="J34" t="s">
        <v>37</v>
      </c>
      <c r="K34">
        <v>0.17</v>
      </c>
      <c r="L34">
        <v>119</v>
      </c>
      <c r="M34">
        <f>+L34+11</f>
        <v>130</v>
      </c>
      <c r="O34" s="22">
        <f t="shared" si="18"/>
        <v>1.2243140000000001</v>
      </c>
      <c r="P34" s="22">
        <f t="shared" si="19"/>
        <v>1.2243140000000001</v>
      </c>
      <c r="Q34" s="22">
        <f t="shared" si="20"/>
        <v>1.2243140000000001</v>
      </c>
      <c r="R34" s="22">
        <f t="shared" si="21"/>
        <v>1.2243140000000001</v>
      </c>
      <c r="S34" s="22">
        <f t="shared" si="14"/>
        <v>0.88473599999999997</v>
      </c>
      <c r="T34" s="22">
        <f t="shared" si="15"/>
        <v>0.88473599999999997</v>
      </c>
      <c r="U34" s="22">
        <f t="shared" si="16"/>
        <v>0.88473599999999997</v>
      </c>
      <c r="V34" s="22">
        <f t="shared" si="17"/>
        <v>1.1248640000000001</v>
      </c>
    </row>
    <row r="35" spans="8:22">
      <c r="J35" t="s">
        <v>142</v>
      </c>
      <c r="L35">
        <v>107</v>
      </c>
      <c r="M35">
        <f>+L35+11</f>
        <v>118</v>
      </c>
      <c r="O35" s="22">
        <f t="shared" si="18"/>
        <v>1.3283806900000001</v>
      </c>
      <c r="P35" s="22">
        <f t="shared" si="19"/>
        <v>1.3283806900000001</v>
      </c>
      <c r="Q35" s="22">
        <f t="shared" si="20"/>
        <v>1.3283806900000001</v>
      </c>
      <c r="R35" s="22">
        <f t="shared" si="21"/>
        <v>1.3283806900000001</v>
      </c>
      <c r="S35" s="22">
        <f t="shared" si="14"/>
        <v>0.84934655999999997</v>
      </c>
      <c r="T35" s="22">
        <f t="shared" si="15"/>
        <v>0.84934655999999997</v>
      </c>
      <c r="U35" s="22">
        <f t="shared" si="16"/>
        <v>0.84934655999999997</v>
      </c>
      <c r="V35" s="22">
        <f t="shared" si="17"/>
        <v>1.1698585600000002</v>
      </c>
    </row>
    <row r="36" spans="8:22">
      <c r="J36" t="s">
        <v>145</v>
      </c>
      <c r="L36">
        <v>95</v>
      </c>
      <c r="M36">
        <v>106</v>
      </c>
      <c r="O36" s="22">
        <f t="shared" si="18"/>
        <v>1.4412930486500002</v>
      </c>
      <c r="P36" s="22">
        <f t="shared" si="19"/>
        <v>1.4412930486500002</v>
      </c>
      <c r="Q36" s="22">
        <f t="shared" si="20"/>
        <v>1.4412930486500002</v>
      </c>
      <c r="R36" s="22">
        <f t="shared" si="21"/>
        <v>1.4412930486500002</v>
      </c>
      <c r="S36" s="22">
        <f t="shared" si="14"/>
        <v>0.81537269759999997</v>
      </c>
      <c r="T36" s="22">
        <f t="shared" si="15"/>
        <v>0.81537269759999997</v>
      </c>
      <c r="U36" s="22">
        <f t="shared" si="16"/>
        <v>0.81537269759999997</v>
      </c>
      <c r="V36" s="22">
        <f t="shared" si="17"/>
        <v>1.2166529024000003</v>
      </c>
    </row>
    <row r="37" spans="8:22">
      <c r="J37" t="s">
        <v>38</v>
      </c>
      <c r="K37">
        <v>0.2</v>
      </c>
      <c r="L37">
        <v>81</v>
      </c>
      <c r="M37">
        <f>+L37+13</f>
        <v>94</v>
      </c>
      <c r="O37" s="22">
        <f t="shared" si="18"/>
        <v>1.5638029577852501</v>
      </c>
      <c r="P37" s="22">
        <f t="shared" si="19"/>
        <v>1.5638029577852501</v>
      </c>
      <c r="Q37" s="22">
        <f t="shared" si="20"/>
        <v>1.5638029577852501</v>
      </c>
      <c r="R37" s="22">
        <f t="shared" si="21"/>
        <v>1.5638029577852501</v>
      </c>
      <c r="S37" s="22">
        <f t="shared" si="14"/>
        <v>0.78275778969599996</v>
      </c>
      <c r="T37" s="22">
        <f t="shared" si="15"/>
        <v>0.78275778969599996</v>
      </c>
      <c r="U37" s="22">
        <f t="shared" si="16"/>
        <v>0.78275778969599996</v>
      </c>
      <c r="V37" s="22">
        <f t="shared" si="17"/>
        <v>1.2653190184960004</v>
      </c>
    </row>
    <row r="38" spans="8:22">
      <c r="J38" t="s">
        <v>146</v>
      </c>
      <c r="L38">
        <v>67</v>
      </c>
      <c r="M38">
        <f>+L38+13</f>
        <v>80</v>
      </c>
      <c r="O38" s="22">
        <f t="shared" si="18"/>
        <v>1.6967262091969963</v>
      </c>
      <c r="P38" s="22">
        <f t="shared" si="19"/>
        <v>1.6967262091969963</v>
      </c>
      <c r="Q38" s="22">
        <f t="shared" si="20"/>
        <v>1.6967262091969963</v>
      </c>
      <c r="R38" s="22">
        <f t="shared" si="21"/>
        <v>1.6967262091969963</v>
      </c>
      <c r="S38" s="22">
        <f t="shared" si="14"/>
        <v>0.75144747810815993</v>
      </c>
      <c r="T38" s="22">
        <f t="shared" si="15"/>
        <v>0.75144747810815993</v>
      </c>
      <c r="U38" s="22">
        <f t="shared" si="16"/>
        <v>0.75144747810815993</v>
      </c>
      <c r="V38" s="22">
        <f t="shared" si="17"/>
        <v>1.3159317792358405</v>
      </c>
    </row>
    <row r="39" spans="8:22">
      <c r="J39" t="s">
        <v>143</v>
      </c>
      <c r="L39">
        <v>45</v>
      </c>
      <c r="M39">
        <v>66</v>
      </c>
      <c r="O39" s="22">
        <f t="shared" si="18"/>
        <v>1.8409479369787409</v>
      </c>
      <c r="P39" s="22">
        <f t="shared" si="19"/>
        <v>1.8409479369787409</v>
      </c>
      <c r="Q39" s="22">
        <f t="shared" si="20"/>
        <v>1.8409479369787409</v>
      </c>
      <c r="R39" s="22">
        <f t="shared" si="21"/>
        <v>1.8409479369787409</v>
      </c>
      <c r="S39" s="22">
        <f t="shared" si="14"/>
        <v>0.72138957898383349</v>
      </c>
      <c r="T39" s="22">
        <f t="shared" si="15"/>
        <v>0.72138957898383349</v>
      </c>
      <c r="U39" s="22">
        <f t="shared" si="16"/>
        <v>0.72138957898383349</v>
      </c>
      <c r="V39" s="22">
        <f t="shared" si="17"/>
        <v>1.3685690504052741</v>
      </c>
    </row>
    <row r="40" spans="8:22">
      <c r="J40" t="s">
        <v>39</v>
      </c>
      <c r="K40">
        <v>0.33</v>
      </c>
      <c r="L40">
        <v>23</v>
      </c>
      <c r="M40">
        <v>44</v>
      </c>
      <c r="O40" s="22">
        <f t="shared" si="18"/>
        <v>1.9974285116219339</v>
      </c>
      <c r="P40" s="22">
        <f t="shared" si="19"/>
        <v>1.9974285116219339</v>
      </c>
      <c r="Q40" s="22">
        <f t="shared" si="20"/>
        <v>1.9974285116219339</v>
      </c>
      <c r="R40" s="22">
        <f t="shared" si="21"/>
        <v>1.9974285116219339</v>
      </c>
      <c r="S40" s="22">
        <f t="shared" si="14"/>
        <v>0.69253399582448016</v>
      </c>
      <c r="T40" s="22">
        <f t="shared" si="15"/>
        <v>0.69253399582448016</v>
      </c>
      <c r="U40" s="22">
        <f t="shared" si="16"/>
        <v>0.69253399582448016</v>
      </c>
      <c r="V40" s="22">
        <f t="shared" si="17"/>
        <v>1.4233118124214852</v>
      </c>
    </row>
    <row r="41" spans="8:22">
      <c r="J41" t="s">
        <v>144</v>
      </c>
      <c r="L41">
        <v>0</v>
      </c>
      <c r="M41">
        <v>22</v>
      </c>
      <c r="O41" s="22">
        <f t="shared" si="18"/>
        <v>2.1672099351097982</v>
      </c>
      <c r="P41" s="22">
        <f t="shared" si="19"/>
        <v>2.1672099351097982</v>
      </c>
      <c r="Q41" s="22">
        <f t="shared" si="20"/>
        <v>2.1672099351097982</v>
      </c>
      <c r="R41" s="22">
        <f t="shared" si="21"/>
        <v>2.1672099351097982</v>
      </c>
      <c r="S41" s="22">
        <f t="shared" si="14"/>
        <v>0.66483263599150089</v>
      </c>
      <c r="T41" s="22">
        <f t="shared" si="15"/>
        <v>0.66483263599150089</v>
      </c>
      <c r="U41" s="22">
        <f t="shared" si="16"/>
        <v>0.66483263599150089</v>
      </c>
      <c r="V41" s="22">
        <f t="shared" si="17"/>
        <v>1.4802442849183446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28"/>
  <sheetViews>
    <sheetView topLeftCell="B157" zoomScaleNormal="100" workbookViewId="0">
      <selection activeCell="C166" sqref="C166"/>
    </sheetView>
  </sheetViews>
  <sheetFormatPr defaultRowHeight="15"/>
  <cols>
    <col min="1" max="1" width="21.7109375" customWidth="1"/>
    <col min="2" max="2" width="14.85546875" customWidth="1"/>
    <col min="3" max="3" width="9.140625" style="13"/>
    <col min="4" max="4" width="9.28515625" style="3" bestFit="1" customWidth="1"/>
    <col min="5" max="5" width="10.140625" style="3" bestFit="1" customWidth="1"/>
    <col min="6" max="6" width="10.7109375" style="3" bestFit="1" customWidth="1"/>
    <col min="7" max="7" width="13.28515625" style="3" customWidth="1"/>
    <col min="8" max="13" width="10.140625" style="3" bestFit="1" customWidth="1"/>
    <col min="16" max="25" width="9.140625" style="3"/>
  </cols>
  <sheetData>
    <row r="1" spans="1:25">
      <c r="B1" s="4" t="s">
        <v>43</v>
      </c>
      <c r="D1" s="18" t="s">
        <v>44</v>
      </c>
      <c r="I1" s="3" t="s">
        <v>477</v>
      </c>
      <c r="J1" s="3">
        <f>1-0.015</f>
        <v>0.98499999999999999</v>
      </c>
      <c r="L1" s="3" t="s">
        <v>478</v>
      </c>
      <c r="M1" s="3">
        <f>1+0.04</f>
        <v>1.04</v>
      </c>
    </row>
    <row r="2" spans="1:25">
      <c r="B2" s="5" t="s">
        <v>31</v>
      </c>
    </row>
    <row r="3" spans="1:25"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25">
      <c r="B4" t="s">
        <v>323</v>
      </c>
      <c r="D4" s="19">
        <f t="shared" ref="D4:J4" si="0">+E4*$M$1</f>
        <v>1.3685690504052741</v>
      </c>
      <c r="E4" s="19">
        <f t="shared" si="0"/>
        <v>1.3159317792358405</v>
      </c>
      <c r="F4" s="19">
        <f t="shared" si="0"/>
        <v>1.2653190184960004</v>
      </c>
      <c r="G4" s="19">
        <f t="shared" si="0"/>
        <v>1.2166529024000003</v>
      </c>
      <c r="H4" s="19">
        <f t="shared" si="0"/>
        <v>1.1698585600000002</v>
      </c>
      <c r="I4" s="19">
        <f t="shared" si="0"/>
        <v>1.1248640000000001</v>
      </c>
      <c r="J4" s="19">
        <f t="shared" si="0"/>
        <v>1.0816000000000001</v>
      </c>
      <c r="K4" s="19">
        <f>+L4*$M$1</f>
        <v>1.04</v>
      </c>
      <c r="L4" s="19">
        <v>1</v>
      </c>
      <c r="M4" s="19">
        <f>+L4*J1</f>
        <v>0.98499999999999999</v>
      </c>
    </row>
    <row r="6" spans="1:25">
      <c r="A6" t="s">
        <v>30</v>
      </c>
      <c r="F6" s="3" t="s">
        <v>41</v>
      </c>
      <c r="M6" s="3" t="s">
        <v>51</v>
      </c>
      <c r="Q6" s="26" t="s">
        <v>364</v>
      </c>
    </row>
    <row r="7" spans="1:25">
      <c r="D7" s="3" t="s">
        <v>40</v>
      </c>
      <c r="E7" s="3" t="s">
        <v>40</v>
      </c>
      <c r="F7" s="3" t="s">
        <v>40</v>
      </c>
      <c r="G7" s="3" t="s">
        <v>40</v>
      </c>
      <c r="H7" s="3" t="s">
        <v>40</v>
      </c>
      <c r="I7" s="3" t="s">
        <v>40</v>
      </c>
      <c r="J7" s="3" t="s">
        <v>40</v>
      </c>
      <c r="K7" s="3" t="s">
        <v>40</v>
      </c>
      <c r="L7" s="3" t="s">
        <v>40</v>
      </c>
      <c r="M7" s="3" t="s">
        <v>40</v>
      </c>
      <c r="P7" s="3" t="s">
        <v>40</v>
      </c>
      <c r="Q7" s="3" t="s">
        <v>40</v>
      </c>
      <c r="R7" s="3" t="s">
        <v>40</v>
      </c>
      <c r="S7" s="3" t="s">
        <v>40</v>
      </c>
      <c r="T7" s="3" t="s">
        <v>40</v>
      </c>
      <c r="U7" s="3" t="s">
        <v>40</v>
      </c>
      <c r="V7" s="3" t="s">
        <v>40</v>
      </c>
      <c r="W7" s="3" t="s">
        <v>40</v>
      </c>
      <c r="X7" s="3" t="s">
        <v>40</v>
      </c>
      <c r="Y7" s="3" t="s">
        <v>40</v>
      </c>
    </row>
    <row r="8" spans="1:25">
      <c r="C8" s="3" t="s">
        <v>33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O8" s="3" t="s">
        <v>33</v>
      </c>
      <c r="P8" s="3">
        <v>2</v>
      </c>
      <c r="Q8" s="3">
        <v>3</v>
      </c>
      <c r="R8" s="3">
        <v>4</v>
      </c>
      <c r="S8" s="3">
        <v>5</v>
      </c>
      <c r="T8" s="3">
        <v>6</v>
      </c>
      <c r="U8" s="3">
        <v>7</v>
      </c>
      <c r="V8" s="3">
        <v>8</v>
      </c>
      <c r="W8" s="3">
        <v>9</v>
      </c>
      <c r="X8" s="3">
        <v>10</v>
      </c>
      <c r="Y8" s="3">
        <v>11</v>
      </c>
    </row>
    <row r="9" spans="1:25">
      <c r="C9" s="3"/>
      <c r="O9" s="3"/>
    </row>
    <row r="10" spans="1:25">
      <c r="C10" s="14" t="s">
        <v>642</v>
      </c>
      <c r="O10" s="26" t="s">
        <v>496</v>
      </c>
    </row>
    <row r="11" spans="1:25">
      <c r="C11" s="13" t="s">
        <v>144</v>
      </c>
      <c r="D11" s="6">
        <f t="shared" ref="D11:D12" si="1">+D12*$M$1</f>
        <v>49.97192541587124</v>
      </c>
      <c r="E11" s="6">
        <f t="shared" ref="E11:E12" si="2">+E12*$M$1</f>
        <v>53.97119064247893</v>
      </c>
      <c r="F11" s="6">
        <f t="shared" ref="F11:F12" si="3">+F12*$M$1</f>
        <v>58.29051802838206</v>
      </c>
      <c r="G11" s="6">
        <f>+G12*$M$1</f>
        <v>62.955522225274926</v>
      </c>
      <c r="H11" s="6">
        <f t="shared" ref="H11:H12" si="4">+H12*$M$1</f>
        <v>67.993867831596219</v>
      </c>
      <c r="I11" s="6">
        <f t="shared" ref="I11:I12" si="5">+I12*$M$1</f>
        <v>73.435433450260504</v>
      </c>
      <c r="J11" s="6">
        <f t="shared" ref="J11:J12" si="6">+J12*$M$1</f>
        <v>79.312488875969891</v>
      </c>
      <c r="K11" s="6">
        <f t="shared" ref="K11:K12" si="7">+K12*$M$1</f>
        <v>85.659886462868442</v>
      </c>
      <c r="L11" s="6">
        <f t="shared" ref="L11:L12" si="8">+L12*$M$1</f>
        <v>92.515267807396526</v>
      </c>
      <c r="M11" s="6">
        <f t="shared" ref="M11:M12" si="9">+M12*$M$1</f>
        <v>138.77290171109479</v>
      </c>
      <c r="O11" s="13" t="s">
        <v>144</v>
      </c>
      <c r="P11" s="6">
        <f t="shared" ref="P11:P20" si="10">+P12*$M$1</f>
        <v>0.79955080665393974</v>
      </c>
      <c r="Q11" s="6">
        <f t="shared" ref="Q11:Q20" si="11">+Q12*$M$1</f>
        <v>0.8635390502796626</v>
      </c>
      <c r="R11" s="6">
        <f t="shared" ref="R11:R20" si="12">+R12*$M$1</f>
        <v>0.93264828845411263</v>
      </c>
      <c r="S11" s="6">
        <f>+S12*$M$1</f>
        <v>1.0072883556043986</v>
      </c>
      <c r="T11" s="6">
        <f t="shared" ref="T11:T20" si="13">+T12*$M$1</f>
        <v>1.0879018853055391</v>
      </c>
      <c r="U11" s="6">
        <f t="shared" ref="U11:U20" si="14">+U12*$M$1</f>
        <v>1.1749669352041681</v>
      </c>
      <c r="V11" s="6">
        <f t="shared" ref="V11:V20" si="15">+V12*$M$1</f>
        <v>1.2689998220155181</v>
      </c>
      <c r="W11" s="6">
        <f t="shared" ref="W11:W20" si="16">+W12*$M$1</f>
        <v>1.3705581834058951</v>
      </c>
      <c r="X11" s="6">
        <f t="shared" ref="X11:X20" si="17">+X12*$M$1</f>
        <v>1.4802442849183446</v>
      </c>
      <c r="Y11" s="6">
        <f t="shared" ref="Y11:Y19" si="18">+Y12*$M$1</f>
        <v>105.09734422920249</v>
      </c>
    </row>
    <row r="12" spans="1:25">
      <c r="C12" s="3" t="s">
        <v>39</v>
      </c>
      <c r="D12" s="6">
        <f t="shared" si="1"/>
        <v>48.049928284491578</v>
      </c>
      <c r="E12" s="6">
        <f t="shared" si="2"/>
        <v>51.895375617768202</v>
      </c>
      <c r="F12" s="6">
        <f t="shared" si="3"/>
        <v>56.04857502729044</v>
      </c>
      <c r="G12" s="20">
        <f>+G13*$M$1</f>
        <v>60.534155985841274</v>
      </c>
      <c r="H12" s="6">
        <f t="shared" si="4"/>
        <v>65.378719068842514</v>
      </c>
      <c r="I12" s="6">
        <f t="shared" si="5"/>
        <v>70.610993702173559</v>
      </c>
      <c r="J12" s="6">
        <f t="shared" si="6"/>
        <v>76.262008534586428</v>
      </c>
      <c r="K12" s="6">
        <f t="shared" si="7"/>
        <v>82.365275445065805</v>
      </c>
      <c r="L12" s="6">
        <f t="shared" si="8"/>
        <v>88.956988276342813</v>
      </c>
      <c r="M12" s="6">
        <f t="shared" si="9"/>
        <v>133.43548241451421</v>
      </c>
      <c r="N12" s="7"/>
      <c r="O12" s="3" t="s">
        <v>39</v>
      </c>
      <c r="P12" s="6">
        <f t="shared" si="10"/>
        <v>0.76879885255186509</v>
      </c>
      <c r="Q12" s="6">
        <f t="shared" si="11"/>
        <v>0.83032600988429095</v>
      </c>
      <c r="R12" s="6">
        <f t="shared" si="12"/>
        <v>0.89677720043664677</v>
      </c>
      <c r="S12" s="20">
        <f>+S13*$M$1</f>
        <v>0.96854649577346019</v>
      </c>
      <c r="T12" s="6">
        <f t="shared" si="13"/>
        <v>1.0460595051014798</v>
      </c>
      <c r="U12" s="6">
        <f t="shared" si="14"/>
        <v>1.1297758992347768</v>
      </c>
      <c r="V12" s="6">
        <f t="shared" si="15"/>
        <v>1.2201921365533828</v>
      </c>
      <c r="W12" s="6">
        <f t="shared" si="16"/>
        <v>1.3178444071210529</v>
      </c>
      <c r="X12" s="6">
        <f t="shared" si="17"/>
        <v>1.4233118124214852</v>
      </c>
      <c r="Y12" s="6">
        <f t="shared" si="18"/>
        <v>101.05513868192547</v>
      </c>
    </row>
    <row r="13" spans="1:25">
      <c r="C13" s="3" t="s">
        <v>143</v>
      </c>
      <c r="D13" s="6">
        <f t="shared" ref="D13:D20" si="19">+D14*$M$1</f>
        <v>46.201854119703441</v>
      </c>
      <c r="E13" s="6">
        <f t="shared" ref="E13:E20" si="20">+E14*$M$1</f>
        <v>49.899399632469425</v>
      </c>
      <c r="F13" s="6">
        <f t="shared" ref="F13:F20" si="21">+F14*$M$1</f>
        <v>53.892860603163882</v>
      </c>
      <c r="G13" s="6">
        <f t="shared" ref="G13:G20" si="22">+G14*$M$1</f>
        <v>58.205919217155071</v>
      </c>
      <c r="H13" s="6">
        <f t="shared" ref="H13:H20" si="23">+H14*$M$1</f>
        <v>62.864152950810102</v>
      </c>
      <c r="I13" s="6">
        <f t="shared" ref="I13:I20" si="24">+I14*$M$1</f>
        <v>67.895186252089957</v>
      </c>
      <c r="J13" s="6">
        <f t="shared" ref="J13:J20" si="25">+J14*$M$1</f>
        <v>73.32885436017925</v>
      </c>
      <c r="K13" s="6">
        <f t="shared" ref="K13:K20" si="26">+K14*$M$1</f>
        <v>79.197380235640196</v>
      </c>
      <c r="L13" s="6">
        <f t="shared" ref="L13:L20" si="27">+L14*$M$1</f>
        <v>85.53556565032963</v>
      </c>
      <c r="M13" s="6">
        <f t="shared" ref="M13:M19" si="28">+M14*$M$1</f>
        <v>128.30334847549443</v>
      </c>
      <c r="N13" s="7"/>
      <c r="O13" s="3" t="s">
        <v>143</v>
      </c>
      <c r="P13" s="6">
        <f t="shared" si="10"/>
        <v>0.73922966591525485</v>
      </c>
      <c r="Q13" s="6">
        <f t="shared" si="11"/>
        <v>0.79839039411951052</v>
      </c>
      <c r="R13" s="6">
        <f t="shared" si="12"/>
        <v>0.86228576965062187</v>
      </c>
      <c r="S13" s="6">
        <f t="shared" ref="S13:S20" si="29">+S14*$M$1</f>
        <v>0.93129470747448095</v>
      </c>
      <c r="T13" s="6">
        <f t="shared" si="13"/>
        <v>1.0058264472129614</v>
      </c>
      <c r="U13" s="6">
        <f t="shared" si="14"/>
        <v>1.0863229800334393</v>
      </c>
      <c r="V13" s="6">
        <f t="shared" si="15"/>
        <v>1.1732616697628679</v>
      </c>
      <c r="W13" s="6">
        <f t="shared" si="16"/>
        <v>1.2671580837702432</v>
      </c>
      <c r="X13" s="6">
        <f t="shared" si="17"/>
        <v>1.3685690504052741</v>
      </c>
      <c r="Y13" s="6">
        <f t="shared" si="18"/>
        <v>97.16840257877449</v>
      </c>
    </row>
    <row r="14" spans="1:25">
      <c r="C14" s="3" t="s">
        <v>146</v>
      </c>
      <c r="D14" s="6">
        <f t="shared" si="19"/>
        <v>44.424859730484073</v>
      </c>
      <c r="E14" s="6">
        <f t="shared" si="20"/>
        <v>47.980191954297524</v>
      </c>
      <c r="F14" s="6">
        <f t="shared" si="21"/>
        <v>51.820058272272959</v>
      </c>
      <c r="G14" s="6">
        <f t="shared" si="22"/>
        <v>55.967230016495257</v>
      </c>
      <c r="H14" s="6">
        <f t="shared" si="23"/>
        <v>60.446300914240481</v>
      </c>
      <c r="I14" s="6">
        <f t="shared" si="24"/>
        <v>65.283832934701877</v>
      </c>
      <c r="J14" s="6">
        <f t="shared" si="25"/>
        <v>70.508513807864659</v>
      </c>
      <c r="K14" s="6">
        <f t="shared" si="26"/>
        <v>76.151327149654037</v>
      </c>
      <c r="L14" s="6">
        <f t="shared" si="27"/>
        <v>82.245736202240025</v>
      </c>
      <c r="M14" s="6">
        <f t="shared" si="28"/>
        <v>123.36860430336003</v>
      </c>
      <c r="N14" s="7"/>
      <c r="O14" s="3" t="s">
        <v>146</v>
      </c>
      <c r="P14" s="6">
        <f t="shared" si="10"/>
        <v>0.71079775568774506</v>
      </c>
      <c r="Q14" s="6">
        <f t="shared" si="11"/>
        <v>0.76768307126876012</v>
      </c>
      <c r="R14" s="6">
        <f t="shared" si="12"/>
        <v>0.82912093235636719</v>
      </c>
      <c r="S14" s="6">
        <f t="shared" si="29"/>
        <v>0.89547568026392399</v>
      </c>
      <c r="T14" s="6">
        <f t="shared" si="13"/>
        <v>0.96714081462784751</v>
      </c>
      <c r="U14" s="6">
        <f t="shared" si="14"/>
        <v>1.0445413269552302</v>
      </c>
      <c r="V14" s="6">
        <f t="shared" si="15"/>
        <v>1.1281362209258345</v>
      </c>
      <c r="W14" s="6">
        <f t="shared" si="16"/>
        <v>1.2184212343944645</v>
      </c>
      <c r="X14" s="6">
        <f t="shared" si="17"/>
        <v>1.3159317792358405</v>
      </c>
      <c r="Y14" s="6">
        <f t="shared" si="18"/>
        <v>93.431156325744695</v>
      </c>
    </row>
    <row r="15" spans="1:25">
      <c r="C15" s="3" t="s">
        <v>38</v>
      </c>
      <c r="D15" s="6">
        <f t="shared" si="19"/>
        <v>42.716211279311608</v>
      </c>
      <c r="E15" s="6">
        <f t="shared" si="20"/>
        <v>46.134799956055311</v>
      </c>
      <c r="F15" s="6">
        <f t="shared" si="21"/>
        <v>49.82697910795477</v>
      </c>
      <c r="G15" s="6">
        <f t="shared" si="22"/>
        <v>53.814644246630053</v>
      </c>
      <c r="H15" s="6">
        <f t="shared" si="23"/>
        <v>58.121443186769689</v>
      </c>
      <c r="I15" s="6">
        <f t="shared" si="24"/>
        <v>62.772916283367188</v>
      </c>
      <c r="J15" s="6">
        <f t="shared" si="25"/>
        <v>67.79664789217756</v>
      </c>
      <c r="K15" s="6">
        <f t="shared" si="26"/>
        <v>73.222429951590414</v>
      </c>
      <c r="L15" s="6">
        <f t="shared" si="27"/>
        <v>79.082438656000022</v>
      </c>
      <c r="M15" s="6">
        <f t="shared" si="28"/>
        <v>118.62365798400002</v>
      </c>
      <c r="N15" s="7"/>
      <c r="O15" s="3" t="s">
        <v>38</v>
      </c>
      <c r="P15" s="6">
        <f t="shared" si="10"/>
        <v>0.68345938046898558</v>
      </c>
      <c r="Q15" s="6">
        <f t="shared" si="11"/>
        <v>0.73815679929688471</v>
      </c>
      <c r="R15" s="6">
        <f t="shared" si="12"/>
        <v>0.79723166572727611</v>
      </c>
      <c r="S15" s="6">
        <f t="shared" si="29"/>
        <v>0.86103430794608071</v>
      </c>
      <c r="T15" s="6">
        <f t="shared" si="13"/>
        <v>0.92994309098831485</v>
      </c>
      <c r="U15" s="6">
        <f t="shared" si="14"/>
        <v>1.004366660533875</v>
      </c>
      <c r="V15" s="6">
        <f t="shared" si="15"/>
        <v>1.0847463662748409</v>
      </c>
      <c r="W15" s="6">
        <f t="shared" si="16"/>
        <v>1.1715588792254465</v>
      </c>
      <c r="X15" s="6">
        <f t="shared" si="17"/>
        <v>1.2653190184960004</v>
      </c>
      <c r="Y15" s="6">
        <f t="shared" si="18"/>
        <v>89.837650313216045</v>
      </c>
    </row>
    <row r="16" spans="1:25">
      <c r="C16" s="3" t="s">
        <v>145</v>
      </c>
      <c r="D16" s="6">
        <f t="shared" si="19"/>
        <v>41.073280076261163</v>
      </c>
      <c r="E16" s="6">
        <f t="shared" si="20"/>
        <v>44.360384573130105</v>
      </c>
      <c r="F16" s="6">
        <f t="shared" si="21"/>
        <v>47.910556834571892</v>
      </c>
      <c r="G16" s="6">
        <f t="shared" si="22"/>
        <v>51.744850237144277</v>
      </c>
      <c r="H16" s="6">
        <f t="shared" si="23"/>
        <v>55.886003064201624</v>
      </c>
      <c r="I16" s="6">
        <f t="shared" si="24"/>
        <v>60.358573349391527</v>
      </c>
      <c r="J16" s="6">
        <f t="shared" si="25"/>
        <v>65.189084511709197</v>
      </c>
      <c r="K16" s="6">
        <f t="shared" si="26"/>
        <v>70.406182645760012</v>
      </c>
      <c r="L16" s="6">
        <f t="shared" si="27"/>
        <v>76.040806400000022</v>
      </c>
      <c r="M16" s="6">
        <f t="shared" si="28"/>
        <v>114.06120960000001</v>
      </c>
      <c r="N16" s="7"/>
      <c r="O16" s="3" t="s">
        <v>145</v>
      </c>
      <c r="P16" s="6">
        <f t="shared" si="10"/>
        <v>0.65717248122017846</v>
      </c>
      <c r="Q16" s="6">
        <f t="shared" si="11"/>
        <v>0.7097661531700814</v>
      </c>
      <c r="R16" s="6">
        <f t="shared" si="12"/>
        <v>0.76656890935315003</v>
      </c>
      <c r="S16" s="6">
        <f t="shared" si="29"/>
        <v>0.82791760379430834</v>
      </c>
      <c r="T16" s="6">
        <f t="shared" si="13"/>
        <v>0.89417604902722581</v>
      </c>
      <c r="U16" s="6">
        <f t="shared" si="14"/>
        <v>0.96573717359026445</v>
      </c>
      <c r="V16" s="6">
        <f t="shared" si="15"/>
        <v>1.0430253521873469</v>
      </c>
      <c r="W16" s="6">
        <f t="shared" si="16"/>
        <v>1.1264989223321602</v>
      </c>
      <c r="X16" s="6">
        <f t="shared" si="17"/>
        <v>1.2166529024000003</v>
      </c>
      <c r="Y16" s="6">
        <f t="shared" si="18"/>
        <v>86.382356070400036</v>
      </c>
    </row>
    <row r="17" spans="3:25">
      <c r="C17" s="3" t="s">
        <v>142</v>
      </c>
      <c r="D17" s="6">
        <f t="shared" si="19"/>
        <v>39.493538534866502</v>
      </c>
      <c r="E17" s="6">
        <f t="shared" si="20"/>
        <v>42.65421593570202</v>
      </c>
      <c r="F17" s="6">
        <f t="shared" si="21"/>
        <v>46.067843110165278</v>
      </c>
      <c r="G17" s="6">
        <f t="shared" si="22"/>
        <v>49.754663689561802</v>
      </c>
      <c r="H17" s="6">
        <f t="shared" si="23"/>
        <v>53.736541407886172</v>
      </c>
      <c r="I17" s="6">
        <f t="shared" si="24"/>
        <v>58.037089759030316</v>
      </c>
      <c r="J17" s="6">
        <f t="shared" si="25"/>
        <v>62.68181203048961</v>
      </c>
      <c r="K17" s="6">
        <f t="shared" si="26"/>
        <v>67.698252544000013</v>
      </c>
      <c r="L17" s="6">
        <f t="shared" si="27"/>
        <v>73.116160000000022</v>
      </c>
      <c r="M17" s="6">
        <f t="shared" si="28"/>
        <v>109.67424000000001</v>
      </c>
      <c r="N17" s="7"/>
      <c r="O17" s="3" t="s">
        <v>142</v>
      </c>
      <c r="P17" s="6">
        <f t="shared" si="10"/>
        <v>0.63189661655786389</v>
      </c>
      <c r="Q17" s="6">
        <f t="shared" si="11"/>
        <v>0.68246745497123207</v>
      </c>
      <c r="R17" s="6">
        <f t="shared" si="12"/>
        <v>0.73708548976264421</v>
      </c>
      <c r="S17" s="6">
        <f t="shared" si="29"/>
        <v>0.79607461903298882</v>
      </c>
      <c r="T17" s="6">
        <f t="shared" si="13"/>
        <v>0.85978466252617858</v>
      </c>
      <c r="U17" s="6">
        <f t="shared" si="14"/>
        <v>0.92859343614448497</v>
      </c>
      <c r="V17" s="6">
        <f t="shared" si="15"/>
        <v>1.0029089924878336</v>
      </c>
      <c r="W17" s="6">
        <f t="shared" si="16"/>
        <v>1.0831720407040002</v>
      </c>
      <c r="X17" s="6">
        <f t="shared" si="17"/>
        <v>1.1698585600000002</v>
      </c>
      <c r="Y17" s="6">
        <f t="shared" si="18"/>
        <v>83.059957760000032</v>
      </c>
    </row>
    <row r="18" spans="3:25">
      <c r="C18" s="3" t="s">
        <v>37</v>
      </c>
      <c r="D18" s="6">
        <f t="shared" si="19"/>
        <v>37.97455628352548</v>
      </c>
      <c r="E18" s="6">
        <f t="shared" si="20"/>
        <v>41.013669168944247</v>
      </c>
      <c r="F18" s="6">
        <f t="shared" si="21"/>
        <v>44.296002990543535</v>
      </c>
      <c r="G18" s="6">
        <f t="shared" si="22"/>
        <v>47.841022778424808</v>
      </c>
      <c r="H18" s="6">
        <f t="shared" si="23"/>
        <v>51.6697513537367</v>
      </c>
      <c r="I18" s="6">
        <f t="shared" si="24"/>
        <v>55.804893999067609</v>
      </c>
      <c r="J18" s="6">
        <f t="shared" si="25"/>
        <v>60.270973106240007</v>
      </c>
      <c r="K18" s="6">
        <f t="shared" si="26"/>
        <v>65.094473600000015</v>
      </c>
      <c r="L18" s="6">
        <f t="shared" si="27"/>
        <v>70.304000000000016</v>
      </c>
      <c r="M18" s="6">
        <f t="shared" si="28"/>
        <v>105.456</v>
      </c>
      <c r="N18" s="7"/>
      <c r="O18" s="3" t="s">
        <v>37</v>
      </c>
      <c r="P18" s="6">
        <f t="shared" si="10"/>
        <v>0.60759290053640758</v>
      </c>
      <c r="Q18" s="6">
        <f t="shared" si="11"/>
        <v>0.65621870670310778</v>
      </c>
      <c r="R18" s="6">
        <f t="shared" si="12"/>
        <v>0.70873604784869637</v>
      </c>
      <c r="S18" s="6">
        <f t="shared" si="29"/>
        <v>0.76545636445479692</v>
      </c>
      <c r="T18" s="6">
        <f t="shared" si="13"/>
        <v>0.82671602165978708</v>
      </c>
      <c r="U18" s="6">
        <f t="shared" si="14"/>
        <v>0.89287830398508172</v>
      </c>
      <c r="V18" s="6">
        <f t="shared" si="15"/>
        <v>0.96433556969983991</v>
      </c>
      <c r="W18" s="6">
        <f t="shared" si="16"/>
        <v>1.0415115776000001</v>
      </c>
      <c r="X18" s="6">
        <f t="shared" si="17"/>
        <v>1.1248640000000001</v>
      </c>
      <c r="Y18" s="6">
        <f t="shared" si="18"/>
        <v>79.865344000000022</v>
      </c>
    </row>
    <row r="19" spans="3:25">
      <c r="C19" s="3" t="s">
        <v>141</v>
      </c>
      <c r="D19" s="6">
        <f t="shared" si="19"/>
        <v>36.513996426466804</v>
      </c>
      <c r="E19" s="6">
        <f t="shared" si="20"/>
        <v>39.436220354754084</v>
      </c>
      <c r="F19" s="6">
        <f t="shared" si="21"/>
        <v>42.592310567830317</v>
      </c>
      <c r="G19" s="6">
        <f t="shared" si="22"/>
        <v>46.000983440793085</v>
      </c>
      <c r="H19" s="6">
        <f t="shared" si="23"/>
        <v>49.682453224746823</v>
      </c>
      <c r="I19" s="6">
        <f t="shared" si="24"/>
        <v>53.658551922180393</v>
      </c>
      <c r="J19" s="6">
        <f t="shared" si="25"/>
        <v>57.952858756000005</v>
      </c>
      <c r="K19" s="6">
        <f t="shared" si="26"/>
        <v>62.590840000000007</v>
      </c>
      <c r="L19" s="6">
        <f t="shared" si="27"/>
        <v>67.600000000000009</v>
      </c>
      <c r="M19" s="6">
        <f t="shared" si="28"/>
        <v>101.4</v>
      </c>
      <c r="N19" s="7"/>
      <c r="O19" s="3" t="s">
        <v>141</v>
      </c>
      <c r="P19" s="6">
        <f t="shared" si="10"/>
        <v>0.58422394282346879</v>
      </c>
      <c r="Q19" s="6">
        <f t="shared" si="11"/>
        <v>0.63097952567606519</v>
      </c>
      <c r="R19" s="6">
        <f t="shared" si="12"/>
        <v>0.68147696908528499</v>
      </c>
      <c r="S19" s="6">
        <f t="shared" si="29"/>
        <v>0.73601573505268936</v>
      </c>
      <c r="T19" s="6">
        <f t="shared" si="13"/>
        <v>0.79491925159594912</v>
      </c>
      <c r="U19" s="6">
        <f t="shared" si="14"/>
        <v>0.85853683075488629</v>
      </c>
      <c r="V19" s="6">
        <f t="shared" si="15"/>
        <v>0.92724574009599992</v>
      </c>
      <c r="W19" s="6">
        <f t="shared" si="16"/>
        <v>1.0014534400000001</v>
      </c>
      <c r="X19" s="6">
        <f t="shared" si="17"/>
        <v>1.0816000000000001</v>
      </c>
      <c r="Y19" s="6">
        <f t="shared" si="18"/>
        <v>76.793600000000012</v>
      </c>
    </row>
    <row r="20" spans="3:25">
      <c r="C20" s="3" t="s">
        <v>140</v>
      </c>
      <c r="D20" s="6">
        <f t="shared" si="19"/>
        <v>35.109611948525774</v>
      </c>
      <c r="E20" s="6">
        <f t="shared" si="20"/>
        <v>37.919442648802004</v>
      </c>
      <c r="F20" s="6">
        <f t="shared" si="21"/>
        <v>40.954144776759918</v>
      </c>
      <c r="G20" s="6">
        <f t="shared" si="22"/>
        <v>44.231714846916425</v>
      </c>
      <c r="H20" s="6">
        <f t="shared" si="23"/>
        <v>47.771589639179638</v>
      </c>
      <c r="I20" s="6">
        <f t="shared" si="24"/>
        <v>51.594761463634995</v>
      </c>
      <c r="J20" s="6">
        <f t="shared" si="25"/>
        <v>55.723902649999999</v>
      </c>
      <c r="K20" s="6">
        <f t="shared" si="26"/>
        <v>60.183500000000002</v>
      </c>
      <c r="L20" s="6">
        <f t="shared" si="27"/>
        <v>65</v>
      </c>
      <c r="M20" s="6">
        <f>+M21*$M$1</f>
        <v>97.5</v>
      </c>
      <c r="N20" s="7"/>
      <c r="O20" s="3" t="s">
        <v>140</v>
      </c>
      <c r="P20" s="6">
        <f t="shared" si="10"/>
        <v>0.56175379117641233</v>
      </c>
      <c r="Q20" s="6">
        <f t="shared" si="11"/>
        <v>0.60671108238083193</v>
      </c>
      <c r="R20" s="6">
        <f t="shared" si="12"/>
        <v>0.65526631642815858</v>
      </c>
      <c r="S20" s="6">
        <f t="shared" si="29"/>
        <v>0.70770743755066279</v>
      </c>
      <c r="T20" s="6">
        <f t="shared" si="13"/>
        <v>0.76434543422687418</v>
      </c>
      <c r="U20" s="6">
        <f t="shared" si="14"/>
        <v>0.82551618341815991</v>
      </c>
      <c r="V20" s="6">
        <f t="shared" si="15"/>
        <v>0.89158244239999984</v>
      </c>
      <c r="W20" s="6">
        <f t="shared" si="16"/>
        <v>0.96293600000000001</v>
      </c>
      <c r="X20" s="6">
        <f t="shared" si="17"/>
        <v>1.04</v>
      </c>
      <c r="Y20" s="6">
        <f>+Y21*$M$1</f>
        <v>73.84</v>
      </c>
    </row>
    <row r="21" spans="3:25">
      <c r="C21" s="3" t="s">
        <v>36</v>
      </c>
      <c r="D21" s="6">
        <f t="shared" ref="D21:J21" si="30">+E21*0.9259</f>
        <v>33.759242258197858</v>
      </c>
      <c r="E21" s="6">
        <f t="shared" si="30"/>
        <v>36.461002546925002</v>
      </c>
      <c r="F21" s="6">
        <f t="shared" si="30"/>
        <v>39.378985362269148</v>
      </c>
      <c r="G21" s="8">
        <f t="shared" si="30"/>
        <v>42.530495045111948</v>
      </c>
      <c r="H21" s="6">
        <f t="shared" si="30"/>
        <v>45.934220806903497</v>
      </c>
      <c r="I21" s="6">
        <f t="shared" si="30"/>
        <v>49.610347561187496</v>
      </c>
      <c r="J21" s="6">
        <f t="shared" si="30"/>
        <v>53.580675624999998</v>
      </c>
      <c r="K21" s="6">
        <f>+L21*0.9259</f>
        <v>57.868749999999999</v>
      </c>
      <c r="L21" s="9">
        <v>62.5</v>
      </c>
      <c r="M21" s="6">
        <f>+L21*1.5</f>
        <v>93.75</v>
      </c>
      <c r="N21" s="7"/>
      <c r="O21" s="3" t="s">
        <v>36</v>
      </c>
      <c r="P21" s="6">
        <f t="shared" ref="P21" si="31">+Q21*0.9259</f>
        <v>0.54014787613116566</v>
      </c>
      <c r="Q21" s="6">
        <f t="shared" ref="Q21" si="32">+R21*0.9259</f>
        <v>0.58337604075079996</v>
      </c>
      <c r="R21" s="6">
        <f t="shared" ref="R21" si="33">+S21*0.9259</f>
        <v>0.6300637657963063</v>
      </c>
      <c r="S21" s="8">
        <f t="shared" ref="S21" si="34">+T21*0.9259</f>
        <v>0.6804879207217911</v>
      </c>
      <c r="T21" s="6">
        <f t="shared" ref="T21" si="35">+U21*0.9259</f>
        <v>0.73494753291045589</v>
      </c>
      <c r="U21" s="6">
        <f t="shared" ref="U21" si="36">+V21*0.9259</f>
        <v>0.79376556097899986</v>
      </c>
      <c r="V21" s="6">
        <f t="shared" ref="V21" si="37">+W21*0.9259</f>
        <v>0.85729080999999985</v>
      </c>
      <c r="W21" s="6">
        <f>+X21*0.9259</f>
        <v>0.92589999999999995</v>
      </c>
      <c r="X21" s="9">
        <v>1</v>
      </c>
      <c r="Y21" s="6">
        <f>+X21+70</f>
        <v>71</v>
      </c>
    </row>
    <row r="22" spans="3:25">
      <c r="C22" s="3" t="s">
        <v>139</v>
      </c>
      <c r="D22" s="6">
        <f t="shared" ref="D22:D28" si="38">+D21*$J$1</f>
        <v>33.252853624324892</v>
      </c>
      <c r="E22" s="6">
        <f t="shared" ref="E22:E28" si="39">+E21*$J$1</f>
        <v>35.914087508721124</v>
      </c>
      <c r="F22" s="6">
        <f t="shared" ref="F22:F28" si="40">+F21*$J$1</f>
        <v>38.788300581835109</v>
      </c>
      <c r="G22" s="6">
        <f t="shared" ref="G22:G28" si="41">+G21*$J$1</f>
        <v>41.892537619435267</v>
      </c>
      <c r="H22" s="6">
        <f t="shared" ref="H22:H28" si="42">+H21*$J$1</f>
        <v>45.245207494799942</v>
      </c>
      <c r="I22" s="6">
        <f t="shared" ref="I22:I28" si="43">+I21*$J$1</f>
        <v>48.866192347769683</v>
      </c>
      <c r="J22" s="6">
        <f t="shared" ref="J22:J28" si="44">+J21*$J$1</f>
        <v>52.776965490624995</v>
      </c>
      <c r="K22" s="6">
        <f t="shared" ref="K22:K28" si="45">+K21*$J$1</f>
        <v>57.000718749999997</v>
      </c>
      <c r="L22" s="6">
        <f>+L21*$J$1</f>
        <v>61.5625</v>
      </c>
      <c r="M22" s="6">
        <f t="shared" ref="M22:M28" si="46">+M21*$J$1</f>
        <v>92.34375</v>
      </c>
      <c r="N22" s="7"/>
      <c r="O22" s="3" t="s">
        <v>139</v>
      </c>
      <c r="P22" s="6">
        <f t="shared" ref="P22:P28" si="47">+P21*$J$1</f>
        <v>0.53204565798919812</v>
      </c>
      <c r="Q22" s="6">
        <f t="shared" ref="Q22:Q28" si="48">+Q21*$J$1</f>
        <v>0.574625400139538</v>
      </c>
      <c r="R22" s="6">
        <f t="shared" ref="R22:R28" si="49">+R21*$J$1</f>
        <v>0.62061280930936169</v>
      </c>
      <c r="S22" s="6">
        <f t="shared" ref="S22:S28" si="50">+S21*$J$1</f>
        <v>0.67028060191096417</v>
      </c>
      <c r="T22" s="6">
        <f t="shared" ref="T22:T28" si="51">+T21*$J$1</f>
        <v>0.72392331991679904</v>
      </c>
      <c r="U22" s="6">
        <f t="shared" ref="U22:U28" si="52">+U21*$J$1</f>
        <v>0.78185907756431483</v>
      </c>
      <c r="V22" s="6">
        <f t="shared" ref="V22:V28" si="53">+V21*$J$1</f>
        <v>0.84443144784999979</v>
      </c>
      <c r="W22" s="6">
        <f t="shared" ref="W22:W28" si="54">+W21*$J$1</f>
        <v>0.91201149999999997</v>
      </c>
      <c r="X22" s="6">
        <f>+X21*$J$1</f>
        <v>0.98499999999999999</v>
      </c>
      <c r="Y22" s="6">
        <f t="shared" ref="Y22:Y28" si="55">+Y21*$J$1</f>
        <v>69.935000000000002</v>
      </c>
    </row>
    <row r="23" spans="3:25">
      <c r="C23" s="3" t="s">
        <v>138</v>
      </c>
      <c r="D23" s="6">
        <f t="shared" si="38"/>
        <v>32.754060819960017</v>
      </c>
      <c r="E23" s="6">
        <f t="shared" si="39"/>
        <v>35.375376196090308</v>
      </c>
      <c r="F23" s="6">
        <f t="shared" si="40"/>
        <v>38.206476073107581</v>
      </c>
      <c r="G23" s="6">
        <f t="shared" si="41"/>
        <v>41.264149555143739</v>
      </c>
      <c r="H23" s="6">
        <f t="shared" si="42"/>
        <v>44.566529382377944</v>
      </c>
      <c r="I23" s="6">
        <f t="shared" si="43"/>
        <v>48.133199462553137</v>
      </c>
      <c r="J23" s="6">
        <f t="shared" si="44"/>
        <v>51.985311008265619</v>
      </c>
      <c r="K23" s="6">
        <f t="shared" si="45"/>
        <v>56.145707968749996</v>
      </c>
      <c r="L23" s="6">
        <f t="shared" ref="L23:L28" si="56">+L22*$J$1</f>
        <v>60.639062500000001</v>
      </c>
      <c r="M23" s="6">
        <f t="shared" si="46"/>
        <v>90.958593750000006</v>
      </c>
      <c r="N23" s="7"/>
      <c r="O23" s="3" t="s">
        <v>138</v>
      </c>
      <c r="P23" s="6">
        <f t="shared" si="47"/>
        <v>0.52406497311936018</v>
      </c>
      <c r="Q23" s="6">
        <f t="shared" si="48"/>
        <v>0.56600601913744497</v>
      </c>
      <c r="R23" s="6">
        <f t="shared" si="49"/>
        <v>0.61130361716972126</v>
      </c>
      <c r="S23" s="6">
        <f t="shared" si="50"/>
        <v>0.66022639288229967</v>
      </c>
      <c r="T23" s="6">
        <f t="shared" si="51"/>
        <v>0.71306447011804708</v>
      </c>
      <c r="U23" s="6">
        <f t="shared" si="52"/>
        <v>0.77013119140085007</v>
      </c>
      <c r="V23" s="6">
        <f t="shared" si="53"/>
        <v>0.83176497613224976</v>
      </c>
      <c r="W23" s="6">
        <f t="shared" si="54"/>
        <v>0.8983313275</v>
      </c>
      <c r="X23" s="6">
        <f t="shared" ref="X23:X28" si="57">+X22*$J$1</f>
        <v>0.970225</v>
      </c>
      <c r="Y23" s="6">
        <f t="shared" si="55"/>
        <v>68.885975000000002</v>
      </c>
    </row>
    <row r="24" spans="3:25">
      <c r="C24" s="3" t="s">
        <v>35</v>
      </c>
      <c r="D24" s="6">
        <f t="shared" si="38"/>
        <v>32.26274990766062</v>
      </c>
      <c r="E24" s="6">
        <f t="shared" si="39"/>
        <v>34.844745553148954</v>
      </c>
      <c r="F24" s="6">
        <f t="shared" si="40"/>
        <v>37.633378932010963</v>
      </c>
      <c r="G24" s="6">
        <f t="shared" si="41"/>
        <v>40.645187311816585</v>
      </c>
      <c r="H24" s="6">
        <f t="shared" si="42"/>
        <v>43.898031441642274</v>
      </c>
      <c r="I24" s="6">
        <f t="shared" si="43"/>
        <v>47.411201470614841</v>
      </c>
      <c r="J24" s="6">
        <f t="shared" si="44"/>
        <v>51.205531343141637</v>
      </c>
      <c r="K24" s="6">
        <f t="shared" si="45"/>
        <v>55.303522349218746</v>
      </c>
      <c r="L24" s="6">
        <f t="shared" si="56"/>
        <v>59.729476562500004</v>
      </c>
      <c r="M24" s="6">
        <f t="shared" si="46"/>
        <v>89.594214843750009</v>
      </c>
      <c r="N24" s="6"/>
      <c r="O24" s="3" t="s">
        <v>35</v>
      </c>
      <c r="P24" s="6">
        <f t="shared" si="47"/>
        <v>0.51620399852256982</v>
      </c>
      <c r="Q24" s="6">
        <f t="shared" si="48"/>
        <v>0.55751592885038326</v>
      </c>
      <c r="R24" s="6">
        <f t="shared" si="49"/>
        <v>0.60213406291217542</v>
      </c>
      <c r="S24" s="6">
        <f t="shared" si="50"/>
        <v>0.65032299698906515</v>
      </c>
      <c r="T24" s="6">
        <f t="shared" si="51"/>
        <v>0.70236850306627641</v>
      </c>
      <c r="U24" s="6">
        <f t="shared" si="52"/>
        <v>0.75857922352983731</v>
      </c>
      <c r="V24" s="6">
        <f t="shared" si="53"/>
        <v>0.819288501490266</v>
      </c>
      <c r="W24" s="6">
        <f t="shared" si="54"/>
        <v>0.88485635758750003</v>
      </c>
      <c r="X24" s="6">
        <f t="shared" si="57"/>
        <v>0.95567162500000002</v>
      </c>
      <c r="Y24" s="6">
        <f t="shared" si="55"/>
        <v>67.852685375000007</v>
      </c>
    </row>
    <row r="25" spans="3:25">
      <c r="C25" s="3" t="s">
        <v>137</v>
      </c>
      <c r="D25" s="6">
        <f t="shared" si="38"/>
        <v>31.778808659045708</v>
      </c>
      <c r="E25" s="6">
        <f t="shared" si="39"/>
        <v>34.32207436985172</v>
      </c>
      <c r="F25" s="6">
        <f t="shared" si="40"/>
        <v>37.068878248030799</v>
      </c>
      <c r="G25" s="6">
        <f t="shared" si="41"/>
        <v>40.035509502139334</v>
      </c>
      <c r="H25" s="6">
        <f t="shared" si="42"/>
        <v>43.239560970017642</v>
      </c>
      <c r="I25" s="6">
        <f t="shared" si="43"/>
        <v>46.700033448555615</v>
      </c>
      <c r="J25" s="6">
        <f t="shared" si="44"/>
        <v>50.43744837299451</v>
      </c>
      <c r="K25" s="6">
        <f t="shared" si="45"/>
        <v>54.473969513980464</v>
      </c>
      <c r="L25" s="6">
        <f t="shared" si="56"/>
        <v>58.833534414062505</v>
      </c>
      <c r="M25" s="6">
        <f t="shared" si="46"/>
        <v>88.250301621093755</v>
      </c>
      <c r="N25" s="6"/>
      <c r="O25" s="3" t="s">
        <v>137</v>
      </c>
      <c r="P25" s="6">
        <f t="shared" si="47"/>
        <v>0.50846093854473129</v>
      </c>
      <c r="Q25" s="6">
        <f t="shared" si="48"/>
        <v>0.54915318991762752</v>
      </c>
      <c r="R25" s="6">
        <f t="shared" si="49"/>
        <v>0.59310205196849275</v>
      </c>
      <c r="S25" s="6">
        <f t="shared" si="50"/>
        <v>0.64056815203422912</v>
      </c>
      <c r="T25" s="6">
        <f t="shared" si="51"/>
        <v>0.69183297552028222</v>
      </c>
      <c r="U25" s="6">
        <f t="shared" si="52"/>
        <v>0.74720053517688978</v>
      </c>
      <c r="V25" s="6">
        <f t="shared" si="53"/>
        <v>0.80699917396791199</v>
      </c>
      <c r="W25" s="6">
        <f t="shared" si="54"/>
        <v>0.87158351222368757</v>
      </c>
      <c r="X25" s="6">
        <f t="shared" si="57"/>
        <v>0.94133655062499999</v>
      </c>
      <c r="Y25" s="6">
        <f t="shared" si="55"/>
        <v>66.834895094375</v>
      </c>
    </row>
    <row r="26" spans="3:25">
      <c r="C26" s="3" t="s">
        <v>136</v>
      </c>
      <c r="D26" s="6">
        <f t="shared" si="38"/>
        <v>31.302126529160024</v>
      </c>
      <c r="E26" s="6">
        <f t="shared" si="39"/>
        <v>33.807243254303941</v>
      </c>
      <c r="F26" s="6">
        <f t="shared" si="40"/>
        <v>36.512845074310334</v>
      </c>
      <c r="G26" s="6">
        <f t="shared" si="41"/>
        <v>39.434976859607247</v>
      </c>
      <c r="H26" s="6">
        <f t="shared" si="42"/>
        <v>42.59096755546738</v>
      </c>
      <c r="I26" s="6">
        <f t="shared" si="43"/>
        <v>45.99953294682728</v>
      </c>
      <c r="J26" s="6">
        <f t="shared" si="44"/>
        <v>49.680886647399589</v>
      </c>
      <c r="K26" s="6">
        <f t="shared" si="45"/>
        <v>53.656859971270755</v>
      </c>
      <c r="L26" s="6">
        <f t="shared" si="56"/>
        <v>57.951031397851565</v>
      </c>
      <c r="M26" s="6">
        <f t="shared" si="46"/>
        <v>86.926547096777341</v>
      </c>
      <c r="N26" s="6"/>
      <c r="O26" s="3" t="s">
        <v>136</v>
      </c>
      <c r="P26" s="6">
        <f t="shared" si="47"/>
        <v>0.50083402446656033</v>
      </c>
      <c r="Q26" s="6">
        <f t="shared" si="48"/>
        <v>0.54091589206886315</v>
      </c>
      <c r="R26" s="6">
        <f t="shared" si="49"/>
        <v>0.5842055211889654</v>
      </c>
      <c r="S26" s="6">
        <f t="shared" si="50"/>
        <v>0.63095962975371567</v>
      </c>
      <c r="T26" s="6">
        <f t="shared" si="51"/>
        <v>0.68145548088747798</v>
      </c>
      <c r="U26" s="6">
        <f t="shared" si="52"/>
        <v>0.73599252714923646</v>
      </c>
      <c r="V26" s="6">
        <f t="shared" si="53"/>
        <v>0.79489418635839326</v>
      </c>
      <c r="W26" s="6">
        <f t="shared" si="54"/>
        <v>0.85850975954033226</v>
      </c>
      <c r="X26" s="6">
        <f t="shared" si="57"/>
        <v>0.92721650236562503</v>
      </c>
      <c r="Y26" s="6">
        <f t="shared" si="55"/>
        <v>65.832371667959379</v>
      </c>
    </row>
    <row r="27" spans="3:25">
      <c r="C27" s="3" t="s">
        <v>34</v>
      </c>
      <c r="D27" s="6">
        <f t="shared" si="38"/>
        <v>30.832594631222623</v>
      </c>
      <c r="E27" s="6">
        <f t="shared" si="39"/>
        <v>33.300134605489383</v>
      </c>
      <c r="F27" s="6">
        <f t="shared" si="40"/>
        <v>35.965152398195677</v>
      </c>
      <c r="G27" s="6">
        <f t="shared" si="41"/>
        <v>38.843452206713138</v>
      </c>
      <c r="H27" s="6">
        <f t="shared" si="42"/>
        <v>41.95210304213537</v>
      </c>
      <c r="I27" s="6">
        <f t="shared" si="43"/>
        <v>45.309539952624867</v>
      </c>
      <c r="J27" s="6">
        <f t="shared" si="44"/>
        <v>48.935673347688592</v>
      </c>
      <c r="K27" s="6">
        <f t="shared" si="45"/>
        <v>52.852007071701692</v>
      </c>
      <c r="L27" s="6">
        <f t="shared" si="56"/>
        <v>57.08176592688379</v>
      </c>
      <c r="M27" s="6">
        <f t="shared" si="46"/>
        <v>85.622648890325678</v>
      </c>
      <c r="N27" s="7"/>
      <c r="O27" s="3" t="s">
        <v>34</v>
      </c>
      <c r="P27" s="6">
        <f t="shared" si="47"/>
        <v>0.49332151409956193</v>
      </c>
      <c r="Q27" s="6">
        <f t="shared" si="48"/>
        <v>0.53280215368783024</v>
      </c>
      <c r="R27" s="6">
        <f t="shared" si="49"/>
        <v>0.57544243837113096</v>
      </c>
      <c r="S27" s="6">
        <f t="shared" si="50"/>
        <v>0.62149523530740991</v>
      </c>
      <c r="T27" s="6">
        <f t="shared" si="51"/>
        <v>0.67123364867416579</v>
      </c>
      <c r="U27" s="6">
        <f t="shared" si="52"/>
        <v>0.72495263924199793</v>
      </c>
      <c r="V27" s="6">
        <f t="shared" si="53"/>
        <v>0.78297077356301736</v>
      </c>
      <c r="W27" s="6">
        <f t="shared" si="54"/>
        <v>0.8456321131472273</v>
      </c>
      <c r="X27" s="6">
        <f t="shared" si="57"/>
        <v>0.91330825483014066</v>
      </c>
      <c r="Y27" s="6">
        <f t="shared" si="55"/>
        <v>64.844886092939987</v>
      </c>
    </row>
    <row r="28" spans="3:25">
      <c r="C28" s="3" t="s">
        <v>135</v>
      </c>
      <c r="D28" s="6">
        <f t="shared" si="38"/>
        <v>30.370105711754285</v>
      </c>
      <c r="E28" s="6">
        <f t="shared" si="39"/>
        <v>32.80063258640704</v>
      </c>
      <c r="F28" s="6">
        <f t="shared" si="40"/>
        <v>35.425675112222741</v>
      </c>
      <c r="G28" s="6">
        <f t="shared" si="41"/>
        <v>38.260800423612437</v>
      </c>
      <c r="H28" s="6">
        <f t="shared" si="42"/>
        <v>41.322821496503337</v>
      </c>
      <c r="I28" s="6">
        <f t="shared" si="43"/>
        <v>44.629896853335495</v>
      </c>
      <c r="J28" s="6">
        <f t="shared" si="44"/>
        <v>48.201638247473262</v>
      </c>
      <c r="K28" s="6">
        <f t="shared" si="45"/>
        <v>52.059226965626166</v>
      </c>
      <c r="L28" s="6">
        <f t="shared" si="56"/>
        <v>56.22553943798053</v>
      </c>
      <c r="M28" s="6">
        <f t="shared" si="46"/>
        <v>84.338309156970794</v>
      </c>
      <c r="N28" s="7"/>
      <c r="O28" s="3" t="s">
        <v>135</v>
      </c>
      <c r="P28" s="6">
        <f t="shared" si="47"/>
        <v>0.48592169138806851</v>
      </c>
      <c r="Q28" s="6">
        <f t="shared" si="48"/>
        <v>0.52481012138251282</v>
      </c>
      <c r="R28" s="6">
        <f t="shared" si="49"/>
        <v>0.56681080179556398</v>
      </c>
      <c r="S28" s="6">
        <f t="shared" si="50"/>
        <v>0.61217280677779873</v>
      </c>
      <c r="T28" s="6">
        <f t="shared" si="51"/>
        <v>0.66116514394405335</v>
      </c>
      <c r="U28" s="6">
        <f t="shared" si="52"/>
        <v>0.71407834965336792</v>
      </c>
      <c r="V28" s="6">
        <f t="shared" si="53"/>
        <v>0.77122621195957208</v>
      </c>
      <c r="W28" s="6">
        <f t="shared" si="54"/>
        <v>0.83294763145001893</v>
      </c>
      <c r="X28" s="6">
        <f t="shared" si="57"/>
        <v>0.89960863100768851</v>
      </c>
      <c r="Y28" s="6">
        <f t="shared" si="55"/>
        <v>63.872212801545885</v>
      </c>
    </row>
    <row r="29" spans="3:25"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3:25">
      <c r="C30" s="14" t="s">
        <v>42</v>
      </c>
      <c r="D30" s="6"/>
      <c r="E30" s="6"/>
      <c r="F30" s="6"/>
      <c r="H30" s="6"/>
      <c r="I30" s="6"/>
      <c r="J30" s="6"/>
      <c r="K30" s="6"/>
      <c r="L30" s="6"/>
      <c r="M30" s="6"/>
      <c r="N30" s="7"/>
      <c r="O30" t="s">
        <v>390</v>
      </c>
      <c r="P30" s="6"/>
      <c r="Q30" s="6"/>
      <c r="R30" s="6"/>
      <c r="S30" s="6"/>
      <c r="T30" s="6"/>
      <c r="U30" s="6"/>
      <c r="V30" s="6"/>
      <c r="W30" s="6"/>
      <c r="X30" s="6"/>
    </row>
    <row r="31" spans="3:25">
      <c r="C31" s="13" t="s">
        <v>144</v>
      </c>
      <c r="D31" s="6">
        <f t="shared" ref="D31:D40" si="58">+D32*$M$1</f>
        <v>44.614935011289838</v>
      </c>
      <c r="E31" s="6">
        <f t="shared" ref="E31:E40" si="59">+E32*$M$1</f>
        <v>48.185479005605181</v>
      </c>
      <c r="F31" s="6">
        <f t="shared" ref="F31:F40" si="60">+F32*$M$1</f>
        <v>52.041774495739475</v>
      </c>
      <c r="G31" s="6">
        <f>+G32*$M$1</f>
        <v>56.20669024272545</v>
      </c>
      <c r="H31" s="6">
        <f t="shared" ref="H31:H40" si="61">+H32*$M$1</f>
        <v>60.704925200049075</v>
      </c>
      <c r="I31" s="6">
        <f t="shared" ref="I31:I40" si="62">+I32*$M$1</f>
        <v>65.563154984392568</v>
      </c>
      <c r="J31" s="6">
        <f t="shared" ref="J31:J40" si="63">+J32*$M$1</f>
        <v>70.8101900684659</v>
      </c>
      <c r="K31" s="6">
        <f t="shared" ref="K31:K40" si="64">+K32*$M$1</f>
        <v>76.477146634048921</v>
      </c>
      <c r="L31" s="6">
        <f t="shared" ref="L31:L40" si="65">+L32*$M$1</f>
        <v>82.5976310984436</v>
      </c>
      <c r="M31" s="6">
        <f t="shared" ref="M31:M39" si="66">+M32*$M$1</f>
        <v>123.89644664766543</v>
      </c>
      <c r="N31" s="7"/>
      <c r="O31" s="13" t="s">
        <v>144</v>
      </c>
      <c r="P31" s="6">
        <f t="shared" ref="P31:P40" si="67">+P32*$M$1</f>
        <v>111.9371129315516</v>
      </c>
      <c r="Q31" s="6">
        <f t="shared" ref="Q31:Q40" si="68">+Q32*$M$1</f>
        <v>120.89546703915281</v>
      </c>
      <c r="R31" s="6">
        <f t="shared" ref="R31:R40" si="69">+R32*$M$1</f>
        <v>130.57076038357579</v>
      </c>
      <c r="S31" s="6">
        <f>+S32*$M$1</f>
        <v>141.02036978461584</v>
      </c>
      <c r="T31" s="6">
        <f t="shared" ref="T31:T40" si="70">+T32*$M$1</f>
        <v>152.3062639427755</v>
      </c>
      <c r="U31" s="6">
        <f t="shared" ref="U31:U40" si="71">+U32*$M$1</f>
        <v>164.49537092858353</v>
      </c>
      <c r="V31" s="6">
        <f t="shared" ref="V31:V40" si="72">+V32*$M$1</f>
        <v>177.65997508217251</v>
      </c>
      <c r="W31" s="6">
        <f t="shared" ref="W31:W40" si="73">+W32*$M$1</f>
        <v>191.87814567682537</v>
      </c>
      <c r="X31" s="6">
        <f t="shared" ref="X31:X40" si="74">+X32*$M$1</f>
        <v>207.23419988856821</v>
      </c>
      <c r="Y31" s="6">
        <f t="shared" ref="Y31:Y39" si="75">+Y32*$M$1</f>
        <v>310.85129983285231</v>
      </c>
    </row>
    <row r="32" spans="3:25">
      <c r="C32" s="3" t="s">
        <v>39</v>
      </c>
      <c r="D32" s="6">
        <f t="shared" si="58"/>
        <v>42.898975972394076</v>
      </c>
      <c r="E32" s="6">
        <f t="shared" si="59"/>
        <v>46.332191351543443</v>
      </c>
      <c r="F32" s="6">
        <f t="shared" si="60"/>
        <v>50.040167784364876</v>
      </c>
      <c r="G32" s="20">
        <f>+G33*$M$1</f>
        <v>54.044894464159086</v>
      </c>
      <c r="H32" s="6">
        <f t="shared" si="61"/>
        <v>58.37012038466257</v>
      </c>
      <c r="I32" s="6">
        <f t="shared" si="62"/>
        <v>63.041495177300547</v>
      </c>
      <c r="J32" s="6">
        <f t="shared" si="63"/>
        <v>68.086721219678751</v>
      </c>
      <c r="K32" s="6">
        <f t="shared" si="64"/>
        <v>73.535717917354731</v>
      </c>
      <c r="L32" s="6">
        <f t="shared" si="65"/>
        <v>79.420799133118848</v>
      </c>
      <c r="M32" s="6">
        <f t="shared" si="66"/>
        <v>119.13119869967829</v>
      </c>
      <c r="N32" s="7"/>
      <c r="O32" s="3" t="s">
        <v>39</v>
      </c>
      <c r="P32" s="6">
        <f t="shared" si="67"/>
        <v>107.63183935726114</v>
      </c>
      <c r="Q32" s="6">
        <f t="shared" si="68"/>
        <v>116.24564138380077</v>
      </c>
      <c r="R32" s="6">
        <f t="shared" si="69"/>
        <v>125.54880806113056</v>
      </c>
      <c r="S32" s="20">
        <f>+S33*$M$1</f>
        <v>135.59650940828445</v>
      </c>
      <c r="T32" s="6">
        <f t="shared" si="70"/>
        <v>146.4483307142072</v>
      </c>
      <c r="U32" s="6">
        <f t="shared" si="71"/>
        <v>158.16862589286876</v>
      </c>
      <c r="V32" s="6">
        <f t="shared" si="72"/>
        <v>170.82689911747357</v>
      </c>
      <c r="W32" s="6">
        <f t="shared" si="73"/>
        <v>184.49821699694746</v>
      </c>
      <c r="X32" s="6">
        <f t="shared" si="74"/>
        <v>199.26365373900788</v>
      </c>
      <c r="Y32" s="6">
        <f t="shared" si="75"/>
        <v>298.89548060851183</v>
      </c>
    </row>
    <row r="33" spans="3:25">
      <c r="C33" s="3" t="s">
        <v>143</v>
      </c>
      <c r="D33" s="6">
        <f t="shared" si="58"/>
        <v>41.249015358071226</v>
      </c>
      <c r="E33" s="6">
        <f t="shared" si="59"/>
        <v>44.550183991868693</v>
      </c>
      <c r="F33" s="6">
        <f t="shared" si="60"/>
        <v>48.115545946504689</v>
      </c>
      <c r="G33" s="6">
        <f t="shared" ref="G33:G40" si="76">+G34*$M$1</f>
        <v>51.966244677076041</v>
      </c>
      <c r="H33" s="6">
        <f t="shared" si="61"/>
        <v>56.12511575448324</v>
      </c>
      <c r="I33" s="6">
        <f t="shared" si="62"/>
        <v>60.616822285865908</v>
      </c>
      <c r="J33" s="6">
        <f t="shared" si="63"/>
        <v>65.468001172768027</v>
      </c>
      <c r="K33" s="6">
        <f t="shared" si="64"/>
        <v>70.707421074379553</v>
      </c>
      <c r="L33" s="6">
        <f t="shared" si="65"/>
        <v>76.366153012614276</v>
      </c>
      <c r="M33" s="6">
        <f t="shared" si="66"/>
        <v>114.54922951892144</v>
      </c>
      <c r="N33" s="7"/>
      <c r="O33" s="3" t="s">
        <v>143</v>
      </c>
      <c r="P33" s="6">
        <f t="shared" si="67"/>
        <v>103.49215322813571</v>
      </c>
      <c r="Q33" s="6">
        <f t="shared" si="68"/>
        <v>111.77465517673151</v>
      </c>
      <c r="R33" s="6">
        <f t="shared" si="69"/>
        <v>120.72000775108707</v>
      </c>
      <c r="S33" s="6">
        <f t="shared" ref="S33:S40" si="77">+S34*$M$1</f>
        <v>130.38125904642735</v>
      </c>
      <c r="T33" s="6">
        <f t="shared" si="70"/>
        <v>140.81570260981462</v>
      </c>
      <c r="U33" s="6">
        <f t="shared" si="71"/>
        <v>152.0852172046815</v>
      </c>
      <c r="V33" s="6">
        <f t="shared" si="72"/>
        <v>164.25663376680151</v>
      </c>
      <c r="W33" s="6">
        <f t="shared" si="73"/>
        <v>177.4021317278341</v>
      </c>
      <c r="X33" s="6">
        <f t="shared" si="74"/>
        <v>191.59966705673833</v>
      </c>
      <c r="Y33" s="6">
        <f t="shared" si="75"/>
        <v>287.39950058510755</v>
      </c>
    </row>
    <row r="34" spans="3:25">
      <c r="C34" s="3" t="s">
        <v>146</v>
      </c>
      <c r="D34" s="6">
        <f t="shared" si="58"/>
        <v>39.66251476737618</v>
      </c>
      <c r="E34" s="6">
        <f t="shared" si="59"/>
        <v>42.836715376796818</v>
      </c>
      <c r="F34" s="6">
        <f t="shared" si="60"/>
        <v>46.264948025485275</v>
      </c>
      <c r="G34" s="6">
        <f t="shared" si="76"/>
        <v>49.967542958726959</v>
      </c>
      <c r="H34" s="6">
        <f t="shared" si="61"/>
        <v>53.966457456233883</v>
      </c>
      <c r="I34" s="6">
        <f t="shared" si="62"/>
        <v>58.285406044101833</v>
      </c>
      <c r="J34" s="6">
        <f t="shared" si="63"/>
        <v>62.950001127661565</v>
      </c>
      <c r="K34" s="6">
        <f t="shared" si="64"/>
        <v>67.987904879211101</v>
      </c>
      <c r="L34" s="6">
        <f t="shared" si="65"/>
        <v>73.42899328135988</v>
      </c>
      <c r="M34" s="6">
        <f t="shared" si="66"/>
        <v>110.14348992203983</v>
      </c>
      <c r="N34" s="7"/>
      <c r="O34" s="3" t="s">
        <v>146</v>
      </c>
      <c r="P34" s="6">
        <f t="shared" si="67"/>
        <v>99.511685796284326</v>
      </c>
      <c r="Q34" s="6">
        <f t="shared" si="68"/>
        <v>107.47562997762645</v>
      </c>
      <c r="R34" s="6">
        <f t="shared" si="69"/>
        <v>116.07693052989141</v>
      </c>
      <c r="S34" s="6">
        <f t="shared" si="77"/>
        <v>125.36659523694937</v>
      </c>
      <c r="T34" s="6">
        <f t="shared" si="70"/>
        <v>135.39971404789867</v>
      </c>
      <c r="U34" s="6">
        <f t="shared" si="71"/>
        <v>146.2357857737322</v>
      </c>
      <c r="V34" s="6">
        <f t="shared" si="72"/>
        <v>157.93907092961683</v>
      </c>
      <c r="W34" s="6">
        <f t="shared" si="73"/>
        <v>170.57897281522509</v>
      </c>
      <c r="X34" s="6">
        <f t="shared" si="74"/>
        <v>184.23044909301763</v>
      </c>
      <c r="Y34" s="6">
        <f t="shared" si="75"/>
        <v>276.34567363952647</v>
      </c>
    </row>
    <row r="35" spans="3:25">
      <c r="C35" s="3" t="s">
        <v>38</v>
      </c>
      <c r="D35" s="6">
        <f t="shared" si="58"/>
        <v>38.137033430169403</v>
      </c>
      <c r="E35" s="6">
        <f t="shared" si="59"/>
        <v>41.189149400766169</v>
      </c>
      <c r="F35" s="6">
        <f t="shared" si="60"/>
        <v>44.485526947581995</v>
      </c>
      <c r="G35" s="6">
        <f t="shared" si="76"/>
        <v>48.045714383391307</v>
      </c>
      <c r="H35" s="6">
        <f t="shared" si="61"/>
        <v>51.890824477147966</v>
      </c>
      <c r="I35" s="6">
        <f t="shared" si="62"/>
        <v>56.043659657790222</v>
      </c>
      <c r="J35" s="6">
        <f t="shared" si="63"/>
        <v>60.528847238136116</v>
      </c>
      <c r="K35" s="6">
        <f t="shared" si="64"/>
        <v>65.372985460779901</v>
      </c>
      <c r="L35" s="6">
        <f t="shared" si="65"/>
        <v>70.604801232076809</v>
      </c>
      <c r="M35" s="6">
        <f t="shared" si="66"/>
        <v>105.90720184811522</v>
      </c>
      <c r="N35" s="7"/>
      <c r="O35" s="3" t="s">
        <v>38</v>
      </c>
      <c r="P35" s="6">
        <f t="shared" si="67"/>
        <v>95.684313265658005</v>
      </c>
      <c r="Q35" s="6">
        <f t="shared" si="68"/>
        <v>103.34195190156389</v>
      </c>
      <c r="R35" s="6">
        <f t="shared" si="69"/>
        <v>111.61243320181866</v>
      </c>
      <c r="S35" s="6">
        <f t="shared" si="77"/>
        <v>120.54480311245131</v>
      </c>
      <c r="T35" s="6">
        <f t="shared" si="70"/>
        <v>130.19203273836411</v>
      </c>
      <c r="U35" s="6">
        <f t="shared" si="71"/>
        <v>140.61133247474251</v>
      </c>
      <c r="V35" s="6">
        <f t="shared" si="72"/>
        <v>151.86449127847771</v>
      </c>
      <c r="W35" s="6">
        <f t="shared" si="73"/>
        <v>164.01824309156257</v>
      </c>
      <c r="X35" s="6">
        <f t="shared" si="74"/>
        <v>177.14466258944003</v>
      </c>
      <c r="Y35" s="6">
        <f t="shared" si="75"/>
        <v>265.71699388416005</v>
      </c>
    </row>
    <row r="36" spans="3:25">
      <c r="C36" s="3" t="s">
        <v>145</v>
      </c>
      <c r="D36" s="6">
        <f t="shared" si="58"/>
        <v>36.670224452085961</v>
      </c>
      <c r="E36" s="6">
        <f t="shared" si="59"/>
        <v>39.604951346890545</v>
      </c>
      <c r="F36" s="6">
        <f t="shared" si="60"/>
        <v>42.774545141905762</v>
      </c>
      <c r="G36" s="6">
        <f t="shared" si="76"/>
        <v>46.197802291722411</v>
      </c>
      <c r="H36" s="6">
        <f t="shared" si="61"/>
        <v>49.895023535719197</v>
      </c>
      <c r="I36" s="6">
        <f t="shared" si="62"/>
        <v>53.888134286336751</v>
      </c>
      <c r="J36" s="6">
        <f t="shared" si="63"/>
        <v>58.200814652053957</v>
      </c>
      <c r="K36" s="6">
        <f t="shared" si="64"/>
        <v>62.858639866134524</v>
      </c>
      <c r="L36" s="6">
        <f t="shared" si="65"/>
        <v>67.889231953920003</v>
      </c>
      <c r="M36" s="6">
        <f t="shared" si="66"/>
        <v>101.83384793088001</v>
      </c>
      <c r="N36" s="7"/>
      <c r="O36" s="3" t="s">
        <v>145</v>
      </c>
      <c r="P36" s="6">
        <f t="shared" si="67"/>
        <v>92.004147370824995</v>
      </c>
      <c r="Q36" s="6">
        <f t="shared" si="68"/>
        <v>99.367261443811429</v>
      </c>
      <c r="R36" s="6">
        <f t="shared" si="69"/>
        <v>107.31964730944101</v>
      </c>
      <c r="S36" s="6">
        <f t="shared" si="77"/>
        <v>115.90846453120318</v>
      </c>
      <c r="T36" s="6">
        <f t="shared" si="70"/>
        <v>125.18464686381164</v>
      </c>
      <c r="U36" s="6">
        <f t="shared" si="71"/>
        <v>135.20320430263703</v>
      </c>
      <c r="V36" s="6">
        <f t="shared" si="72"/>
        <v>146.02354930622857</v>
      </c>
      <c r="W36" s="6">
        <f t="shared" si="73"/>
        <v>157.70984912650246</v>
      </c>
      <c r="X36" s="6">
        <f t="shared" si="74"/>
        <v>170.33140633600001</v>
      </c>
      <c r="Y36" s="6">
        <f t="shared" si="75"/>
        <v>255.49710950400004</v>
      </c>
    </row>
    <row r="37" spans="3:25">
      <c r="C37" s="3" t="s">
        <v>142</v>
      </c>
      <c r="D37" s="6">
        <f t="shared" si="58"/>
        <v>35.259831203928805</v>
      </c>
      <c r="E37" s="6">
        <f t="shared" si="59"/>
        <v>38.081683987394754</v>
      </c>
      <c r="F37" s="6">
        <f t="shared" si="60"/>
        <v>41.129370328755542</v>
      </c>
      <c r="G37" s="6">
        <f t="shared" si="76"/>
        <v>44.420963742040776</v>
      </c>
      <c r="H37" s="6">
        <f t="shared" si="61"/>
        <v>47.975984168960764</v>
      </c>
      <c r="I37" s="6">
        <f t="shared" si="62"/>
        <v>51.815513736862258</v>
      </c>
      <c r="J37" s="6">
        <f t="shared" si="63"/>
        <v>55.962321780821114</v>
      </c>
      <c r="K37" s="6">
        <f t="shared" si="64"/>
        <v>60.440999871283196</v>
      </c>
      <c r="L37" s="6">
        <f t="shared" si="65"/>
        <v>65.278107648000002</v>
      </c>
      <c r="M37" s="6">
        <f t="shared" si="66"/>
        <v>97.917161472000004</v>
      </c>
      <c r="N37" s="7"/>
      <c r="O37" s="3" t="s">
        <v>142</v>
      </c>
      <c r="P37" s="6">
        <f t="shared" si="67"/>
        <v>88.465526318100956</v>
      </c>
      <c r="Q37" s="6">
        <f t="shared" si="68"/>
        <v>95.545443695972523</v>
      </c>
      <c r="R37" s="6">
        <f t="shared" si="69"/>
        <v>103.1919685667702</v>
      </c>
      <c r="S37" s="6">
        <f t="shared" si="77"/>
        <v>111.45044666461844</v>
      </c>
      <c r="T37" s="6">
        <f t="shared" si="70"/>
        <v>120.36985275366503</v>
      </c>
      <c r="U37" s="6">
        <f t="shared" si="71"/>
        <v>130.00308106022791</v>
      </c>
      <c r="V37" s="6">
        <f t="shared" si="72"/>
        <v>140.40725894829671</v>
      </c>
      <c r="W37" s="6">
        <f t="shared" si="73"/>
        <v>151.64408569856005</v>
      </c>
      <c r="X37" s="6">
        <f t="shared" si="74"/>
        <v>163.78019840000002</v>
      </c>
      <c r="Y37" s="6">
        <f t="shared" si="75"/>
        <v>245.67029760000003</v>
      </c>
    </row>
    <row r="38" spans="3:25">
      <c r="C38" s="3" t="s">
        <v>37</v>
      </c>
      <c r="D38" s="6">
        <f t="shared" si="58"/>
        <v>33.903683849931539</v>
      </c>
      <c r="E38" s="6">
        <f t="shared" si="59"/>
        <v>36.617003834033419</v>
      </c>
      <c r="F38" s="6">
        <f t="shared" si="60"/>
        <v>39.547471469957252</v>
      </c>
      <c r="G38" s="6">
        <f t="shared" si="76"/>
        <v>42.71246513657767</v>
      </c>
      <c r="H38" s="6">
        <f t="shared" si="61"/>
        <v>46.130754008616115</v>
      </c>
      <c r="I38" s="6">
        <f t="shared" si="62"/>
        <v>49.822609362367551</v>
      </c>
      <c r="J38" s="6">
        <f t="shared" si="63"/>
        <v>53.80992478925107</v>
      </c>
      <c r="K38" s="6">
        <f t="shared" si="64"/>
        <v>58.116346030079995</v>
      </c>
      <c r="L38" s="6">
        <f t="shared" si="65"/>
        <v>62.767411199999998</v>
      </c>
      <c r="M38" s="6">
        <f t="shared" si="66"/>
        <v>94.151116799999997</v>
      </c>
      <c r="N38" s="7"/>
      <c r="O38" s="3" t="s">
        <v>37</v>
      </c>
      <c r="P38" s="6">
        <f t="shared" si="67"/>
        <v>85.063006075097064</v>
      </c>
      <c r="Q38" s="6">
        <f t="shared" si="68"/>
        <v>91.870618938435115</v>
      </c>
      <c r="R38" s="6">
        <f t="shared" si="69"/>
        <v>99.223046698817498</v>
      </c>
      <c r="S38" s="6">
        <f t="shared" si="77"/>
        <v>107.16389102367157</v>
      </c>
      <c r="T38" s="6">
        <f t="shared" si="70"/>
        <v>115.74024303237022</v>
      </c>
      <c r="U38" s="6">
        <f t="shared" si="71"/>
        <v>125.00296255791146</v>
      </c>
      <c r="V38" s="6">
        <f t="shared" si="72"/>
        <v>135.0069797579776</v>
      </c>
      <c r="W38" s="6">
        <f t="shared" si="73"/>
        <v>145.81162086400005</v>
      </c>
      <c r="X38" s="6">
        <f t="shared" si="74"/>
        <v>157.48096000000001</v>
      </c>
      <c r="Y38" s="6">
        <f t="shared" si="75"/>
        <v>236.22144000000003</v>
      </c>
    </row>
    <row r="39" spans="3:25">
      <c r="C39" s="3" t="s">
        <v>141</v>
      </c>
      <c r="D39" s="6">
        <f t="shared" si="58"/>
        <v>32.599696009549554</v>
      </c>
      <c r="E39" s="6">
        <f t="shared" si="59"/>
        <v>35.208657532724438</v>
      </c>
      <c r="F39" s="6">
        <f t="shared" si="60"/>
        <v>38.026414874958895</v>
      </c>
      <c r="G39" s="6">
        <f t="shared" si="76"/>
        <v>41.069678015940063</v>
      </c>
      <c r="H39" s="6">
        <f t="shared" si="61"/>
        <v>44.356494239053958</v>
      </c>
      <c r="I39" s="6">
        <f t="shared" si="62"/>
        <v>47.906355156122643</v>
      </c>
      <c r="J39" s="6">
        <f t="shared" si="63"/>
        <v>51.740312297356795</v>
      </c>
      <c r="K39" s="6">
        <f t="shared" si="64"/>
        <v>55.881101951999995</v>
      </c>
      <c r="L39" s="6">
        <f t="shared" si="65"/>
        <v>60.353279999999998</v>
      </c>
      <c r="M39" s="6">
        <f t="shared" si="66"/>
        <v>90.52991999999999</v>
      </c>
      <c r="N39" s="7"/>
      <c r="O39" s="3" t="s">
        <v>141</v>
      </c>
      <c r="P39" s="6">
        <f t="shared" si="67"/>
        <v>81.791351995285638</v>
      </c>
      <c r="Q39" s="6">
        <f t="shared" si="68"/>
        <v>88.337133594649146</v>
      </c>
      <c r="R39" s="6">
        <f t="shared" si="69"/>
        <v>95.406775671939897</v>
      </c>
      <c r="S39" s="6">
        <f t="shared" si="77"/>
        <v>103.04220290737651</v>
      </c>
      <c r="T39" s="6">
        <f t="shared" si="70"/>
        <v>111.2886952234329</v>
      </c>
      <c r="U39" s="6">
        <f t="shared" si="71"/>
        <v>120.19515630568409</v>
      </c>
      <c r="V39" s="6">
        <f t="shared" si="72"/>
        <v>129.81440361343999</v>
      </c>
      <c r="W39" s="6">
        <f t="shared" si="73"/>
        <v>140.20348160000003</v>
      </c>
      <c r="X39" s="6">
        <f t="shared" si="74"/>
        <v>151.42400000000001</v>
      </c>
      <c r="Y39" s="6">
        <f t="shared" si="75"/>
        <v>227.13600000000002</v>
      </c>
    </row>
    <row r="40" spans="3:25">
      <c r="C40" s="3" t="s">
        <v>140</v>
      </c>
      <c r="D40" s="6">
        <f t="shared" si="58"/>
        <v>31.3458615476438</v>
      </c>
      <c r="E40" s="6">
        <f t="shared" si="59"/>
        <v>33.854478396850418</v>
      </c>
      <c r="F40" s="6">
        <f t="shared" si="60"/>
        <v>36.563860456691245</v>
      </c>
      <c r="G40" s="6">
        <f t="shared" si="76"/>
        <v>39.49007501532698</v>
      </c>
      <c r="H40" s="6">
        <f t="shared" si="61"/>
        <v>42.650475229859573</v>
      </c>
      <c r="I40" s="6">
        <f t="shared" si="62"/>
        <v>46.063803034733311</v>
      </c>
      <c r="J40" s="6">
        <f t="shared" si="63"/>
        <v>49.750300285919991</v>
      </c>
      <c r="K40" s="6">
        <f t="shared" si="64"/>
        <v>53.731828799999995</v>
      </c>
      <c r="L40" s="6">
        <f t="shared" si="65"/>
        <v>58.031999999999996</v>
      </c>
      <c r="M40" s="6">
        <f>+M41*$M$1</f>
        <v>87.047999999999988</v>
      </c>
      <c r="N40" s="7"/>
      <c r="O40" s="3" t="s">
        <v>140</v>
      </c>
      <c r="P40" s="6">
        <f t="shared" si="67"/>
        <v>78.645530764697725</v>
      </c>
      <c r="Q40" s="6">
        <f t="shared" si="68"/>
        <v>84.939551533316489</v>
      </c>
      <c r="R40" s="6">
        <f t="shared" si="69"/>
        <v>91.737284299942203</v>
      </c>
      <c r="S40" s="6">
        <f t="shared" si="77"/>
        <v>99.079041257092797</v>
      </c>
      <c r="T40" s="6">
        <f t="shared" si="70"/>
        <v>107.0083607917624</v>
      </c>
      <c r="U40" s="6">
        <f t="shared" si="71"/>
        <v>115.57226567854239</v>
      </c>
      <c r="V40" s="6">
        <f t="shared" si="72"/>
        <v>124.82154193599999</v>
      </c>
      <c r="W40" s="6">
        <f t="shared" si="73"/>
        <v>134.81104000000002</v>
      </c>
      <c r="X40" s="6">
        <f t="shared" si="74"/>
        <v>145.6</v>
      </c>
      <c r="Y40" s="6">
        <f>+Y41*$M$1</f>
        <v>218.4</v>
      </c>
    </row>
    <row r="41" spans="3:25">
      <c r="C41" s="3" t="s">
        <v>36</v>
      </c>
      <c r="D41" s="6">
        <f t="shared" ref="D41" si="78">+E41*0.9259</f>
        <v>30.140251488119038</v>
      </c>
      <c r="E41" s="6">
        <f t="shared" ref="E41" si="79">+F41*0.9259</f>
        <v>32.552383073894632</v>
      </c>
      <c r="F41" s="6">
        <f t="shared" ref="F41" si="80">+G41*0.9259</f>
        <v>35.157558131433888</v>
      </c>
      <c r="G41" s="8">
        <f t="shared" ref="G41" si="81">+H41*0.9259</f>
        <v>37.971225976275939</v>
      </c>
      <c r="H41" s="6">
        <f t="shared" ref="H41" si="82">+I41*0.9259</f>
        <v>41.010072336403432</v>
      </c>
      <c r="I41" s="6">
        <f t="shared" ref="I41" si="83">+J41*0.9259</f>
        <v>44.292118302628182</v>
      </c>
      <c r="J41" s="6">
        <f t="shared" ref="J41" si="84">+K41*0.9259</f>
        <v>47.836827197999988</v>
      </c>
      <c r="K41" s="6">
        <f>+L41*0.9259</f>
        <v>51.665219999999991</v>
      </c>
      <c r="L41" s="9">
        <v>55.8</v>
      </c>
      <c r="M41" s="6">
        <f>+L41*1.5</f>
        <v>83.699999999999989</v>
      </c>
      <c r="N41" s="7"/>
      <c r="O41" s="3" t="s">
        <v>36</v>
      </c>
      <c r="P41" s="6">
        <f t="shared" ref="P41" si="85">+Q41*0.9259</f>
        <v>75.6207026583632</v>
      </c>
      <c r="Q41" s="6">
        <f t="shared" ref="Q41" si="86">+R41*0.9259</f>
        <v>81.672645705112004</v>
      </c>
      <c r="R41" s="6">
        <f t="shared" ref="R41" si="87">+S41*0.9259</f>
        <v>88.208927211482887</v>
      </c>
      <c r="S41" s="8">
        <f t="shared" ref="S41" si="88">+T41*0.9259</f>
        <v>95.268308901050759</v>
      </c>
      <c r="T41" s="6">
        <f t="shared" ref="T41" si="89">+U41*0.9259</f>
        <v>102.89265460746384</v>
      </c>
      <c r="U41" s="6">
        <f t="shared" ref="U41" si="90">+V41*0.9259</f>
        <v>111.12717853705999</v>
      </c>
      <c r="V41" s="6">
        <f t="shared" ref="V41" si="91">+W41*0.9259</f>
        <v>120.02071339999999</v>
      </c>
      <c r="W41" s="6">
        <f>+X41*0.9259</f>
        <v>129.626</v>
      </c>
      <c r="X41" s="9">
        <v>140</v>
      </c>
      <c r="Y41" s="6">
        <f>+X41+70</f>
        <v>210</v>
      </c>
    </row>
    <row r="42" spans="3:25">
      <c r="C42" s="3" t="s">
        <v>139</v>
      </c>
      <c r="D42" s="6">
        <f t="shared" ref="D42:D48" si="92">+D41*$J$1</f>
        <v>29.688147715797253</v>
      </c>
      <c r="E42" s="6">
        <f t="shared" ref="E42:E48" si="93">+E41*$J$1</f>
        <v>32.064097327786214</v>
      </c>
      <c r="F42" s="6">
        <f t="shared" ref="F42:F48" si="94">+F41*$J$1</f>
        <v>34.630194759462377</v>
      </c>
      <c r="G42" s="6">
        <f t="shared" ref="G42:G48" si="95">+G41*$J$1</f>
        <v>37.401657586631799</v>
      </c>
      <c r="H42" s="6">
        <f t="shared" ref="H42:H48" si="96">+H41*$J$1</f>
        <v>40.394921251357381</v>
      </c>
      <c r="I42" s="6">
        <f t="shared" ref="I42:I48" si="97">+I41*$J$1</f>
        <v>43.627736528088761</v>
      </c>
      <c r="J42" s="6">
        <f t="shared" ref="J42:J48" si="98">+J41*$J$1</f>
        <v>47.119274790029984</v>
      </c>
      <c r="K42" s="6">
        <f t="shared" ref="K42:K48" si="99">+K41*$J$1</f>
        <v>50.89024169999999</v>
      </c>
      <c r="L42" s="6">
        <f>+L41*$J$1</f>
        <v>54.962999999999994</v>
      </c>
      <c r="M42" s="6">
        <f t="shared" ref="M42:M48" si="100">+M41*$J$1</f>
        <v>82.444499999999991</v>
      </c>
      <c r="N42" s="7"/>
      <c r="O42" s="3" t="s">
        <v>139</v>
      </c>
      <c r="P42" s="6">
        <f t="shared" ref="P42:P48" si="101">+P41*$J$1</f>
        <v>74.486392118487757</v>
      </c>
      <c r="Q42" s="6">
        <f t="shared" ref="Q42:Q48" si="102">+Q41*$J$1</f>
        <v>80.447556019535327</v>
      </c>
      <c r="R42" s="6">
        <f t="shared" ref="R42:R48" si="103">+R41*$J$1</f>
        <v>86.885793303310649</v>
      </c>
      <c r="S42" s="6">
        <f t="shared" ref="S42:S48" si="104">+S41*$J$1</f>
        <v>93.839284267534993</v>
      </c>
      <c r="T42" s="6">
        <f t="shared" ref="T42:T48" si="105">+T41*$J$1</f>
        <v>101.34926478835187</v>
      </c>
      <c r="U42" s="6">
        <f t="shared" ref="U42:U48" si="106">+U41*$J$1</f>
        <v>109.46027085900408</v>
      </c>
      <c r="V42" s="6">
        <f t="shared" ref="V42:V48" si="107">+V41*$J$1</f>
        <v>118.22040269899999</v>
      </c>
      <c r="W42" s="6">
        <f t="shared" ref="W42:W48" si="108">+W41*$J$1</f>
        <v>127.68161000000001</v>
      </c>
      <c r="X42" s="6">
        <f>+X41*$J$1</f>
        <v>137.9</v>
      </c>
      <c r="Y42" s="6">
        <f t="shared" ref="Y42:Y48" si="109">+Y41*$J$1</f>
        <v>206.85</v>
      </c>
    </row>
    <row r="43" spans="3:25">
      <c r="C43" s="3" t="s">
        <v>138</v>
      </c>
      <c r="D43" s="6">
        <f t="shared" si="92"/>
        <v>29.242825500060295</v>
      </c>
      <c r="E43" s="6">
        <f t="shared" si="93"/>
        <v>31.583135867869419</v>
      </c>
      <c r="F43" s="6">
        <f t="shared" si="94"/>
        <v>34.110741838070439</v>
      </c>
      <c r="G43" s="6">
        <f t="shared" si="95"/>
        <v>36.840632722832325</v>
      </c>
      <c r="H43" s="6">
        <f t="shared" si="96"/>
        <v>39.788997432587017</v>
      </c>
      <c r="I43" s="6">
        <f t="shared" si="97"/>
        <v>42.97332048016743</v>
      </c>
      <c r="J43" s="6">
        <f t="shared" si="98"/>
        <v>46.412485668179535</v>
      </c>
      <c r="K43" s="6">
        <f t="shared" si="99"/>
        <v>50.126888074499988</v>
      </c>
      <c r="L43" s="6">
        <f t="shared" ref="L43:L48" si="110">+L42*$J$1</f>
        <v>54.138554999999997</v>
      </c>
      <c r="M43" s="6">
        <f t="shared" si="100"/>
        <v>81.207832499999995</v>
      </c>
      <c r="N43" s="7"/>
      <c r="O43" s="3" t="s">
        <v>138</v>
      </c>
      <c r="P43" s="6">
        <f t="shared" si="101"/>
        <v>73.369096236710433</v>
      </c>
      <c r="Q43" s="6">
        <f t="shared" si="102"/>
        <v>79.240842679242292</v>
      </c>
      <c r="R43" s="6">
        <f t="shared" si="103"/>
        <v>85.582506403760988</v>
      </c>
      <c r="S43" s="6">
        <f t="shared" si="104"/>
        <v>92.431695003521966</v>
      </c>
      <c r="T43" s="6">
        <f t="shared" si="105"/>
        <v>99.829025816526595</v>
      </c>
      <c r="U43" s="6">
        <f t="shared" si="106"/>
        <v>107.81836679611902</v>
      </c>
      <c r="V43" s="6">
        <f t="shared" si="107"/>
        <v>116.44709665851499</v>
      </c>
      <c r="W43" s="6">
        <f t="shared" si="108"/>
        <v>125.76638585000001</v>
      </c>
      <c r="X43" s="6">
        <f t="shared" ref="X43:X48" si="111">+X42*$J$1</f>
        <v>135.83150000000001</v>
      </c>
      <c r="Y43" s="6">
        <f t="shared" si="109"/>
        <v>203.74724999999998</v>
      </c>
    </row>
    <row r="44" spans="3:25">
      <c r="C44" s="3" t="s">
        <v>35</v>
      </c>
      <c r="D44" s="6">
        <f t="shared" si="92"/>
        <v>28.80418311755939</v>
      </c>
      <c r="E44" s="6">
        <f t="shared" si="93"/>
        <v>31.109388829851376</v>
      </c>
      <c r="F44" s="6">
        <f t="shared" si="94"/>
        <v>33.599080710499379</v>
      </c>
      <c r="G44" s="6">
        <f t="shared" si="95"/>
        <v>36.28802323198984</v>
      </c>
      <c r="H44" s="6">
        <f t="shared" si="96"/>
        <v>39.192162471098214</v>
      </c>
      <c r="I44" s="6">
        <f t="shared" si="97"/>
        <v>42.32872067296492</v>
      </c>
      <c r="J44" s="6">
        <f t="shared" si="98"/>
        <v>45.71629838315684</v>
      </c>
      <c r="K44" s="6">
        <f t="shared" si="99"/>
        <v>49.374984753382485</v>
      </c>
      <c r="L44" s="6">
        <f t="shared" si="110"/>
        <v>53.326476674999995</v>
      </c>
      <c r="M44" s="6">
        <f t="shared" si="100"/>
        <v>79.9897150125</v>
      </c>
      <c r="N44" s="7"/>
      <c r="O44" s="3" t="s">
        <v>35</v>
      </c>
      <c r="P44" s="6">
        <f t="shared" si="101"/>
        <v>72.268559793159781</v>
      </c>
      <c r="Q44" s="6">
        <f t="shared" si="102"/>
        <v>78.052230039053654</v>
      </c>
      <c r="R44" s="6">
        <f t="shared" si="103"/>
        <v>84.298768807704576</v>
      </c>
      <c r="S44" s="6">
        <f t="shared" si="104"/>
        <v>91.04521957846913</v>
      </c>
      <c r="T44" s="6">
        <f t="shared" si="105"/>
        <v>98.331590429278691</v>
      </c>
      <c r="U44" s="6">
        <f t="shared" si="106"/>
        <v>106.20109129417723</v>
      </c>
      <c r="V44" s="6">
        <f t="shared" si="107"/>
        <v>114.70039020863727</v>
      </c>
      <c r="W44" s="6">
        <f t="shared" si="108"/>
        <v>123.87989006225</v>
      </c>
      <c r="X44" s="6">
        <f t="shared" si="111"/>
        <v>133.7940275</v>
      </c>
      <c r="Y44" s="6">
        <f t="shared" si="109"/>
        <v>200.69104124999998</v>
      </c>
    </row>
    <row r="45" spans="3:25">
      <c r="C45" s="3" t="s">
        <v>137</v>
      </c>
      <c r="D45" s="6">
        <f t="shared" si="92"/>
        <v>28.372120370795997</v>
      </c>
      <c r="E45" s="6">
        <f t="shared" si="93"/>
        <v>30.642747997403607</v>
      </c>
      <c r="F45" s="6">
        <f t="shared" si="94"/>
        <v>33.095094499841885</v>
      </c>
      <c r="G45" s="6">
        <f t="shared" si="95"/>
        <v>35.743702883509989</v>
      </c>
      <c r="H45" s="6">
        <f t="shared" si="96"/>
        <v>38.604280034031738</v>
      </c>
      <c r="I45" s="6">
        <f t="shared" si="97"/>
        <v>41.693789862870446</v>
      </c>
      <c r="J45" s="6">
        <f t="shared" si="98"/>
        <v>45.030553907409484</v>
      </c>
      <c r="K45" s="6">
        <f t="shared" si="99"/>
        <v>48.634359982081747</v>
      </c>
      <c r="L45" s="6">
        <f t="shared" si="110"/>
        <v>52.526579524874997</v>
      </c>
      <c r="M45" s="6">
        <f t="shared" si="100"/>
        <v>78.789869287312499</v>
      </c>
      <c r="N45" s="7"/>
      <c r="O45" s="3" t="s">
        <v>137</v>
      </c>
      <c r="P45" s="6">
        <f t="shared" si="101"/>
        <v>71.184531396262386</v>
      </c>
      <c r="Q45" s="6">
        <f t="shared" si="102"/>
        <v>76.881446588467853</v>
      </c>
      <c r="R45" s="6">
        <f t="shared" si="103"/>
        <v>83.034287275589008</v>
      </c>
      <c r="S45" s="6">
        <f t="shared" si="104"/>
        <v>89.679541284792094</v>
      </c>
      <c r="T45" s="6">
        <f t="shared" si="105"/>
        <v>96.856616572839513</v>
      </c>
      <c r="U45" s="6">
        <f t="shared" si="106"/>
        <v>104.60807492476457</v>
      </c>
      <c r="V45" s="6">
        <f t="shared" si="107"/>
        <v>112.97988435550771</v>
      </c>
      <c r="W45" s="6">
        <f t="shared" si="108"/>
        <v>122.02169171131625</v>
      </c>
      <c r="X45" s="6">
        <f t="shared" si="111"/>
        <v>131.78711708750001</v>
      </c>
      <c r="Y45" s="6">
        <f t="shared" si="109"/>
        <v>197.68067563124998</v>
      </c>
    </row>
    <row r="46" spans="3:25">
      <c r="C46" s="3" t="s">
        <v>136</v>
      </c>
      <c r="D46" s="6">
        <f t="shared" si="92"/>
        <v>27.946538565234057</v>
      </c>
      <c r="E46" s="6">
        <f t="shared" si="93"/>
        <v>30.183106777442553</v>
      </c>
      <c r="F46" s="6">
        <f t="shared" si="94"/>
        <v>32.598668082344254</v>
      </c>
      <c r="G46" s="6">
        <f t="shared" si="95"/>
        <v>35.207547340257342</v>
      </c>
      <c r="H46" s="6">
        <f t="shared" si="96"/>
        <v>38.025215833521258</v>
      </c>
      <c r="I46" s="6">
        <f t="shared" si="97"/>
        <v>41.068383014927392</v>
      </c>
      <c r="J46" s="6">
        <f t="shared" si="98"/>
        <v>44.355095598798343</v>
      </c>
      <c r="K46" s="6">
        <f t="shared" si="99"/>
        <v>47.90484458235052</v>
      </c>
      <c r="L46" s="6">
        <f t="shared" si="110"/>
        <v>51.738680832001869</v>
      </c>
      <c r="M46" s="6">
        <f t="shared" si="100"/>
        <v>77.608021248002814</v>
      </c>
      <c r="N46" s="7"/>
      <c r="O46" s="3" t="s">
        <v>136</v>
      </c>
      <c r="P46" s="6">
        <f t="shared" si="101"/>
        <v>70.116763425318453</v>
      </c>
      <c r="Q46" s="6">
        <f t="shared" si="102"/>
        <v>75.728224889640828</v>
      </c>
      <c r="R46" s="6">
        <f t="shared" si="103"/>
        <v>81.78877296645517</v>
      </c>
      <c r="S46" s="6">
        <f t="shared" si="104"/>
        <v>88.334348165520211</v>
      </c>
      <c r="T46" s="6">
        <f t="shared" si="105"/>
        <v>95.403767324246914</v>
      </c>
      <c r="U46" s="6">
        <f t="shared" si="106"/>
        <v>103.0389538008931</v>
      </c>
      <c r="V46" s="6">
        <f t="shared" si="107"/>
        <v>111.28518609017509</v>
      </c>
      <c r="W46" s="6">
        <f t="shared" si="108"/>
        <v>120.19136633564651</v>
      </c>
      <c r="X46" s="6">
        <f t="shared" si="111"/>
        <v>129.81031033118751</v>
      </c>
      <c r="Y46" s="6">
        <f t="shared" si="109"/>
        <v>194.71546549678123</v>
      </c>
    </row>
    <row r="47" spans="3:25">
      <c r="C47" s="3" t="s">
        <v>34</v>
      </c>
      <c r="D47" s="6">
        <f t="shared" si="92"/>
        <v>27.527340486755545</v>
      </c>
      <c r="E47" s="6">
        <f t="shared" si="93"/>
        <v>29.730360175780916</v>
      </c>
      <c r="F47" s="6">
        <f t="shared" si="94"/>
        <v>32.10968806110909</v>
      </c>
      <c r="G47" s="6">
        <f t="shared" si="95"/>
        <v>34.679434130153481</v>
      </c>
      <c r="H47" s="6">
        <f t="shared" si="96"/>
        <v>37.454837596018436</v>
      </c>
      <c r="I47" s="6">
        <f t="shared" si="97"/>
        <v>40.452357269703484</v>
      </c>
      <c r="J47" s="6">
        <f t="shared" si="98"/>
        <v>43.689769164816369</v>
      </c>
      <c r="K47" s="6">
        <f t="shared" si="99"/>
        <v>47.186271913615265</v>
      </c>
      <c r="L47" s="6">
        <f t="shared" si="110"/>
        <v>50.962600619521837</v>
      </c>
      <c r="M47" s="6">
        <f t="shared" si="100"/>
        <v>76.443900929282776</v>
      </c>
      <c r="N47" s="7"/>
      <c r="O47" s="3" t="s">
        <v>34</v>
      </c>
      <c r="P47" s="6">
        <f t="shared" si="101"/>
        <v>69.065011973938681</v>
      </c>
      <c r="Q47" s="6">
        <f t="shared" si="102"/>
        <v>74.592301516296217</v>
      </c>
      <c r="R47" s="6">
        <f t="shared" si="103"/>
        <v>80.561941371958341</v>
      </c>
      <c r="S47" s="6">
        <f t="shared" si="104"/>
        <v>87.009332943037407</v>
      </c>
      <c r="T47" s="6">
        <f t="shared" si="105"/>
        <v>93.972710814383206</v>
      </c>
      <c r="U47" s="6">
        <f t="shared" si="106"/>
        <v>101.4933694938797</v>
      </c>
      <c r="V47" s="6">
        <f t="shared" si="107"/>
        <v>109.61590829882246</v>
      </c>
      <c r="W47" s="6">
        <f t="shared" si="108"/>
        <v>118.38849584061181</v>
      </c>
      <c r="X47" s="6">
        <f t="shared" si="111"/>
        <v>127.86315567621969</v>
      </c>
      <c r="Y47" s="6">
        <f t="shared" si="109"/>
        <v>191.79473351432952</v>
      </c>
    </row>
    <row r="48" spans="3:25">
      <c r="C48" s="3" t="s">
        <v>135</v>
      </c>
      <c r="D48" s="6">
        <f t="shared" si="92"/>
        <v>27.114430379454213</v>
      </c>
      <c r="E48" s="6">
        <f t="shared" si="93"/>
        <v>29.284404773144203</v>
      </c>
      <c r="F48" s="6">
        <f t="shared" si="94"/>
        <v>31.628042740192452</v>
      </c>
      <c r="G48" s="6">
        <f t="shared" si="95"/>
        <v>34.159242618201176</v>
      </c>
      <c r="H48" s="6">
        <f t="shared" si="96"/>
        <v>36.893015032078161</v>
      </c>
      <c r="I48" s="6">
        <f t="shared" si="97"/>
        <v>39.845571910657931</v>
      </c>
      <c r="J48" s="6">
        <f t="shared" si="98"/>
        <v>43.034422627344121</v>
      </c>
      <c r="K48" s="6">
        <f t="shared" si="99"/>
        <v>46.478477834911033</v>
      </c>
      <c r="L48" s="6">
        <f t="shared" si="110"/>
        <v>50.198161610229008</v>
      </c>
      <c r="M48" s="6">
        <f t="shared" si="100"/>
        <v>75.297242415343533</v>
      </c>
      <c r="N48" s="7"/>
      <c r="O48" s="3" t="s">
        <v>135</v>
      </c>
      <c r="P48" s="6">
        <f t="shared" si="101"/>
        <v>68.029036794329599</v>
      </c>
      <c r="Q48" s="6">
        <f t="shared" si="102"/>
        <v>73.47341699355178</v>
      </c>
      <c r="R48" s="6">
        <f t="shared" si="103"/>
        <v>79.353512251378959</v>
      </c>
      <c r="S48" s="6">
        <f t="shared" si="104"/>
        <v>85.704192948891844</v>
      </c>
      <c r="T48" s="6">
        <f t="shared" si="105"/>
        <v>92.563120152167457</v>
      </c>
      <c r="U48" s="6">
        <f t="shared" si="106"/>
        <v>99.970968951471505</v>
      </c>
      <c r="V48" s="6">
        <f t="shared" si="107"/>
        <v>107.97166967434012</v>
      </c>
      <c r="W48" s="6">
        <f t="shared" si="108"/>
        <v>116.61266840300263</v>
      </c>
      <c r="X48" s="6">
        <f t="shared" si="111"/>
        <v>125.94520834107639</v>
      </c>
      <c r="Y48" s="6">
        <f t="shared" si="109"/>
        <v>188.91781251161458</v>
      </c>
    </row>
    <row r="49" spans="3:25">
      <c r="C49" s="3"/>
      <c r="D49" s="6"/>
      <c r="E49" s="6"/>
      <c r="F49" s="6"/>
      <c r="G49" s="6"/>
      <c r="H49" s="6"/>
      <c r="I49" s="6"/>
      <c r="J49" s="6"/>
      <c r="K49" s="6"/>
      <c r="L49" s="6"/>
      <c r="M49" s="6"/>
      <c r="N49" s="7"/>
      <c r="P49" s="6"/>
      <c r="Q49" s="6"/>
      <c r="R49" s="6"/>
      <c r="S49" s="6"/>
      <c r="T49" s="6"/>
      <c r="U49" s="6"/>
      <c r="V49" s="6"/>
      <c r="W49" s="6"/>
      <c r="X49" s="6"/>
    </row>
    <row r="50" spans="3:25">
      <c r="C50" s="14" t="s">
        <v>45</v>
      </c>
      <c r="D50" s="6"/>
      <c r="E50" s="6"/>
      <c r="F50" s="6"/>
      <c r="H50" s="6"/>
      <c r="I50" s="6"/>
      <c r="J50" s="6"/>
      <c r="K50" s="6"/>
      <c r="L50" s="6"/>
      <c r="M50" s="6"/>
      <c r="N50" s="7"/>
      <c r="O50" t="s">
        <v>49</v>
      </c>
      <c r="Q50" s="6"/>
      <c r="R50" s="6"/>
      <c r="S50" s="6"/>
      <c r="T50" s="6"/>
      <c r="U50" s="6"/>
      <c r="V50" s="6"/>
      <c r="W50" s="6"/>
      <c r="X50" s="6"/>
    </row>
    <row r="51" spans="3:25">
      <c r="C51" s="13" t="s">
        <v>144</v>
      </c>
      <c r="D51" s="6">
        <f t="shared" ref="D51:D60" si="112">+D52*$M$1</f>
        <v>41.640606010537184</v>
      </c>
      <c r="E51" s="6">
        <f t="shared" ref="E51:E60" si="113">+E52*$M$1</f>
        <v>44.973113738564841</v>
      </c>
      <c r="F51" s="6">
        <f t="shared" ref="F51:F60" si="114">+F52*$M$1</f>
        <v>48.572322862690186</v>
      </c>
      <c r="G51" s="6">
        <f>+G52*$M$1</f>
        <v>52.459577559877083</v>
      </c>
      <c r="H51" s="6">
        <f t="shared" ref="H51:H60" si="115">+H52*$M$1</f>
        <v>56.657930186712484</v>
      </c>
      <c r="I51" s="6">
        <f t="shared" ref="I51:I60" si="116">+I52*$M$1</f>
        <v>61.19227798543308</v>
      </c>
      <c r="J51" s="6">
        <f t="shared" ref="J51:J60" si="117">+J52*$M$1</f>
        <v>66.089510730568193</v>
      </c>
      <c r="K51" s="6">
        <f t="shared" ref="K51:K60" si="118">+K52*$M$1</f>
        <v>71.378670191779008</v>
      </c>
      <c r="L51" s="6">
        <f t="shared" ref="L51:L60" si="119">+L52*$M$1</f>
        <v>77.091122358547352</v>
      </c>
      <c r="M51" s="6">
        <f t="shared" ref="M51:M59" si="120">+M52*$M$1</f>
        <v>115.63668353782109</v>
      </c>
      <c r="N51" s="7"/>
      <c r="O51" s="13" t="s">
        <v>144</v>
      </c>
      <c r="P51" s="6">
        <f t="shared" ref="P51:P60" si="121">+P52*$M$1</f>
        <v>55.968556465775798</v>
      </c>
      <c r="Q51" s="6">
        <f t="shared" ref="Q51:Q60" si="122">+Q52*$M$1</f>
        <v>60.447733519576403</v>
      </c>
      <c r="R51" s="6">
        <f t="shared" ref="R51:R60" si="123">+R52*$M$1</f>
        <v>65.285380191787894</v>
      </c>
      <c r="S51" s="6">
        <f>+S52*$M$1</f>
        <v>70.510184892307919</v>
      </c>
      <c r="T51" s="6">
        <f t="shared" ref="T51:T60" si="124">+T52*$M$1</f>
        <v>76.153131971387751</v>
      </c>
      <c r="U51" s="6">
        <f t="shared" ref="U51:U60" si="125">+U52*$M$1</f>
        <v>82.247685464291763</v>
      </c>
      <c r="V51" s="6">
        <f t="shared" ref="V51:V60" si="126">+V52*$M$1</f>
        <v>88.829987541086254</v>
      </c>
      <c r="W51" s="6">
        <f t="shared" ref="W51:W60" si="127">+W52*$M$1</f>
        <v>95.939072838412685</v>
      </c>
      <c r="X51" s="6">
        <f t="shared" ref="X51:X60" si="128">+X52*$M$1</f>
        <v>103.61709994428411</v>
      </c>
      <c r="Y51" s="6">
        <f t="shared" ref="Y51:Y59" si="129">+Y52*$M$1</f>
        <v>207.23419988856821</v>
      </c>
    </row>
    <row r="52" spans="3:25">
      <c r="C52" s="3" t="s">
        <v>39</v>
      </c>
      <c r="D52" s="6">
        <f t="shared" si="112"/>
        <v>40.039044240901134</v>
      </c>
      <c r="E52" s="6">
        <f t="shared" si="113"/>
        <v>43.243378594773887</v>
      </c>
      <c r="F52" s="6">
        <f t="shared" si="114"/>
        <v>46.70415659874056</v>
      </c>
      <c r="G52" s="20">
        <f>+G53*$M$1</f>
        <v>50.441901499881808</v>
      </c>
      <c r="H52" s="6">
        <f t="shared" si="115"/>
        <v>54.478779025685078</v>
      </c>
      <c r="I52" s="6">
        <f t="shared" si="116"/>
        <v>58.83872883214719</v>
      </c>
      <c r="J52" s="6">
        <f t="shared" si="117"/>
        <v>63.547606471700178</v>
      </c>
      <c r="K52" s="6">
        <f t="shared" si="118"/>
        <v>68.633336722864428</v>
      </c>
      <c r="L52" s="6">
        <f t="shared" si="119"/>
        <v>74.126079190910914</v>
      </c>
      <c r="M52" s="6">
        <f t="shared" si="120"/>
        <v>111.18911878636642</v>
      </c>
      <c r="N52" s="7"/>
      <c r="O52" s="3" t="s">
        <v>39</v>
      </c>
      <c r="P52" s="6">
        <f t="shared" si="121"/>
        <v>53.815919678630571</v>
      </c>
      <c r="Q52" s="6">
        <f t="shared" si="122"/>
        <v>58.122820691900387</v>
      </c>
      <c r="R52" s="6">
        <f t="shared" si="123"/>
        <v>62.774404030565279</v>
      </c>
      <c r="S52" s="20">
        <f>+S53*$M$1</f>
        <v>67.798254704142224</v>
      </c>
      <c r="T52" s="6">
        <f t="shared" si="124"/>
        <v>73.224165357103601</v>
      </c>
      <c r="U52" s="6">
        <f t="shared" si="125"/>
        <v>79.08431294643438</v>
      </c>
      <c r="V52" s="6">
        <f t="shared" si="126"/>
        <v>85.413449558736787</v>
      </c>
      <c r="W52" s="6">
        <f t="shared" si="127"/>
        <v>92.249108498473731</v>
      </c>
      <c r="X52" s="6">
        <f t="shared" si="128"/>
        <v>99.631826869503939</v>
      </c>
      <c r="Y52" s="6">
        <f t="shared" si="129"/>
        <v>199.26365373900788</v>
      </c>
    </row>
    <row r="53" spans="3:25">
      <c r="C53" s="3" t="s">
        <v>143</v>
      </c>
      <c r="D53" s="6">
        <f t="shared" si="112"/>
        <v>38.499081000866475</v>
      </c>
      <c r="E53" s="6">
        <f t="shared" si="113"/>
        <v>41.580171725744123</v>
      </c>
      <c r="F53" s="6">
        <f t="shared" si="114"/>
        <v>44.907842883404385</v>
      </c>
      <c r="G53" s="6">
        <f t="shared" ref="G53:G60" si="130">+G54*$M$1</f>
        <v>48.501828365270967</v>
      </c>
      <c r="H53" s="6">
        <f t="shared" si="115"/>
        <v>52.383441370851038</v>
      </c>
      <c r="I53" s="6">
        <f t="shared" si="116"/>
        <v>56.575700800141526</v>
      </c>
      <c r="J53" s="6">
        <f t="shared" si="117"/>
        <v>61.103467761250165</v>
      </c>
      <c r="K53" s="6">
        <f t="shared" si="118"/>
        <v>65.993593002754253</v>
      </c>
      <c r="L53" s="6">
        <f t="shared" si="119"/>
        <v>71.275076145106652</v>
      </c>
      <c r="M53" s="6">
        <f t="shared" si="120"/>
        <v>106.91261421766002</v>
      </c>
      <c r="N53" s="7"/>
      <c r="O53" s="3" t="s">
        <v>143</v>
      </c>
      <c r="P53" s="6">
        <f t="shared" si="121"/>
        <v>51.746076614067853</v>
      </c>
      <c r="Q53" s="6">
        <f t="shared" si="122"/>
        <v>55.887327588365757</v>
      </c>
      <c r="R53" s="6">
        <f t="shared" si="123"/>
        <v>60.360003875543534</v>
      </c>
      <c r="S53" s="6">
        <f t="shared" ref="S53:S60" si="131">+S54*$M$1</f>
        <v>65.190629523213673</v>
      </c>
      <c r="T53" s="6">
        <f t="shared" si="124"/>
        <v>70.407851304907311</v>
      </c>
      <c r="U53" s="6">
        <f t="shared" si="125"/>
        <v>76.042608602340749</v>
      </c>
      <c r="V53" s="6">
        <f t="shared" si="126"/>
        <v>82.128316883400757</v>
      </c>
      <c r="W53" s="6">
        <f t="shared" si="127"/>
        <v>88.701065863917052</v>
      </c>
      <c r="X53" s="6">
        <f t="shared" si="128"/>
        <v>95.799833528369163</v>
      </c>
      <c r="Y53" s="6">
        <f t="shared" si="129"/>
        <v>191.59966705673833</v>
      </c>
    </row>
    <row r="54" spans="3:25">
      <c r="C54" s="3" t="s">
        <v>146</v>
      </c>
      <c r="D54" s="6">
        <f t="shared" si="112"/>
        <v>37.018347116217761</v>
      </c>
      <c r="E54" s="6">
        <f t="shared" si="113"/>
        <v>39.980934351677043</v>
      </c>
      <c r="F54" s="6">
        <f t="shared" si="114"/>
        <v>43.180618157119596</v>
      </c>
      <c r="G54" s="6">
        <f t="shared" si="130"/>
        <v>46.636373428145156</v>
      </c>
      <c r="H54" s="6">
        <f t="shared" si="115"/>
        <v>50.368693625818302</v>
      </c>
      <c r="I54" s="6">
        <f t="shared" si="116"/>
        <v>54.399712307828388</v>
      </c>
      <c r="J54" s="6">
        <f t="shared" si="117"/>
        <v>58.753334385817467</v>
      </c>
      <c r="K54" s="6">
        <f t="shared" si="118"/>
        <v>63.455377887263708</v>
      </c>
      <c r="L54" s="6">
        <f t="shared" si="119"/>
        <v>68.533727062602551</v>
      </c>
      <c r="M54" s="6">
        <f t="shared" si="120"/>
        <v>102.80059059390386</v>
      </c>
      <c r="N54" s="7"/>
      <c r="O54" s="3" t="s">
        <v>146</v>
      </c>
      <c r="P54" s="6">
        <f t="shared" si="121"/>
        <v>49.755842898142163</v>
      </c>
      <c r="Q54" s="6">
        <f t="shared" si="122"/>
        <v>53.737814988813227</v>
      </c>
      <c r="R54" s="6">
        <f t="shared" si="123"/>
        <v>58.038465264945707</v>
      </c>
      <c r="S54" s="6">
        <f t="shared" si="131"/>
        <v>62.683297618474683</v>
      </c>
      <c r="T54" s="6">
        <f t="shared" si="124"/>
        <v>67.699857023949335</v>
      </c>
      <c r="U54" s="6">
        <f t="shared" si="125"/>
        <v>73.117892886866102</v>
      </c>
      <c r="V54" s="6">
        <f t="shared" si="126"/>
        <v>78.969535464808416</v>
      </c>
      <c r="W54" s="6">
        <f t="shared" si="127"/>
        <v>85.289486407612543</v>
      </c>
      <c r="X54" s="6">
        <f t="shared" si="128"/>
        <v>92.115224546508813</v>
      </c>
      <c r="Y54" s="6">
        <f t="shared" si="129"/>
        <v>184.23044909301763</v>
      </c>
    </row>
    <row r="55" spans="3:25">
      <c r="C55" s="3" t="s">
        <v>38</v>
      </c>
      <c r="D55" s="6">
        <f t="shared" si="112"/>
        <v>35.594564534824769</v>
      </c>
      <c r="E55" s="6">
        <f t="shared" si="113"/>
        <v>38.443206107381769</v>
      </c>
      <c r="F55" s="6">
        <f t="shared" si="114"/>
        <v>41.519825151076532</v>
      </c>
      <c r="G55" s="6">
        <f t="shared" si="130"/>
        <v>44.842666757831878</v>
      </c>
      <c r="H55" s="6">
        <f t="shared" si="115"/>
        <v>48.43143617867144</v>
      </c>
      <c r="I55" s="6">
        <f t="shared" si="116"/>
        <v>52.307415680604215</v>
      </c>
      <c r="J55" s="6">
        <f t="shared" si="117"/>
        <v>56.493590755593715</v>
      </c>
      <c r="K55" s="6">
        <f t="shared" si="118"/>
        <v>61.014786430061257</v>
      </c>
      <c r="L55" s="6">
        <f t="shared" si="119"/>
        <v>65.897814483271688</v>
      </c>
      <c r="M55" s="6">
        <f t="shared" si="120"/>
        <v>98.846721724907553</v>
      </c>
      <c r="N55" s="7"/>
      <c r="O55" s="3" t="s">
        <v>38</v>
      </c>
      <c r="P55" s="6">
        <f t="shared" si="121"/>
        <v>47.842156632829003</v>
      </c>
      <c r="Q55" s="6">
        <f t="shared" si="122"/>
        <v>51.670975950781944</v>
      </c>
      <c r="R55" s="6">
        <f t="shared" si="123"/>
        <v>55.80621660090933</v>
      </c>
      <c r="S55" s="6">
        <f t="shared" si="131"/>
        <v>60.272401556225653</v>
      </c>
      <c r="T55" s="6">
        <f t="shared" si="124"/>
        <v>65.096016369182053</v>
      </c>
      <c r="U55" s="6">
        <f t="shared" si="125"/>
        <v>70.305666237371256</v>
      </c>
      <c r="V55" s="6">
        <f t="shared" si="126"/>
        <v>75.932245639238857</v>
      </c>
      <c r="W55" s="6">
        <f t="shared" si="127"/>
        <v>82.009121545781284</v>
      </c>
      <c r="X55" s="6">
        <f t="shared" si="128"/>
        <v>88.572331294720016</v>
      </c>
      <c r="Y55" s="6">
        <f t="shared" si="129"/>
        <v>177.14466258944003</v>
      </c>
    </row>
    <row r="56" spans="3:25">
      <c r="C56" s="3" t="s">
        <v>145</v>
      </c>
      <c r="D56" s="6">
        <f t="shared" si="112"/>
        <v>34.225542821946895</v>
      </c>
      <c r="E56" s="6">
        <f t="shared" si="113"/>
        <v>36.964621257097853</v>
      </c>
      <c r="F56" s="6">
        <f t="shared" si="114"/>
        <v>39.922908799112051</v>
      </c>
      <c r="G56" s="6">
        <f t="shared" si="130"/>
        <v>43.117948805607575</v>
      </c>
      <c r="H56" s="6">
        <f t="shared" si="115"/>
        <v>46.568688633337921</v>
      </c>
      <c r="I56" s="6">
        <f t="shared" si="116"/>
        <v>50.295592000580974</v>
      </c>
      <c r="J56" s="6">
        <f t="shared" si="117"/>
        <v>54.32076034191703</v>
      </c>
      <c r="K56" s="6">
        <f t="shared" si="118"/>
        <v>58.668063875058898</v>
      </c>
      <c r="L56" s="6">
        <f t="shared" si="119"/>
        <v>63.363283156992011</v>
      </c>
      <c r="M56" s="6">
        <f t="shared" si="120"/>
        <v>95.044924735488024</v>
      </c>
      <c r="N56" s="7"/>
      <c r="O56" s="3" t="s">
        <v>145</v>
      </c>
      <c r="P56" s="6">
        <f t="shared" si="121"/>
        <v>46.002073685412498</v>
      </c>
      <c r="Q56" s="6">
        <f t="shared" si="122"/>
        <v>49.683630721905715</v>
      </c>
      <c r="R56" s="6">
        <f t="shared" si="123"/>
        <v>53.659823654720505</v>
      </c>
      <c r="S56" s="6">
        <f t="shared" si="131"/>
        <v>57.95423226560159</v>
      </c>
      <c r="T56" s="6">
        <f t="shared" si="124"/>
        <v>62.592323431905818</v>
      </c>
      <c r="U56" s="6">
        <f t="shared" si="125"/>
        <v>67.601602151318517</v>
      </c>
      <c r="V56" s="6">
        <f t="shared" si="126"/>
        <v>73.011774653114287</v>
      </c>
      <c r="W56" s="6">
        <f t="shared" si="127"/>
        <v>78.854924563251231</v>
      </c>
      <c r="X56" s="6">
        <f t="shared" si="128"/>
        <v>85.165703168000007</v>
      </c>
      <c r="Y56" s="6">
        <f t="shared" si="129"/>
        <v>170.33140633600001</v>
      </c>
    </row>
    <row r="57" spans="3:25">
      <c r="C57" s="3" t="s">
        <v>142</v>
      </c>
      <c r="D57" s="6">
        <f t="shared" si="112"/>
        <v>32.909175790333549</v>
      </c>
      <c r="E57" s="6">
        <f t="shared" si="113"/>
        <v>35.54290505490178</v>
      </c>
      <c r="F57" s="6">
        <f t="shared" si="114"/>
        <v>38.387412306838506</v>
      </c>
      <c r="G57" s="6">
        <f t="shared" si="130"/>
        <v>41.459566159238051</v>
      </c>
      <c r="H57" s="6">
        <f t="shared" si="115"/>
        <v>44.777585224363385</v>
      </c>
      <c r="I57" s="6">
        <f t="shared" si="116"/>
        <v>48.361146154404778</v>
      </c>
      <c r="J57" s="6">
        <f t="shared" si="117"/>
        <v>52.231500328766373</v>
      </c>
      <c r="K57" s="6">
        <f t="shared" si="118"/>
        <v>56.411599879864326</v>
      </c>
      <c r="L57" s="6">
        <f t="shared" si="119"/>
        <v>60.926233804800006</v>
      </c>
      <c r="M57" s="6">
        <f t="shared" si="120"/>
        <v>91.389350707200023</v>
      </c>
      <c r="N57" s="7"/>
      <c r="O57" s="3" t="s">
        <v>142</v>
      </c>
      <c r="P57" s="6">
        <f t="shared" si="121"/>
        <v>44.232763159050478</v>
      </c>
      <c r="Q57" s="6">
        <f t="shared" si="122"/>
        <v>47.772721847986261</v>
      </c>
      <c r="R57" s="6">
        <f t="shared" si="123"/>
        <v>51.5959842833851</v>
      </c>
      <c r="S57" s="6">
        <f t="shared" si="131"/>
        <v>55.72522333230922</v>
      </c>
      <c r="T57" s="6">
        <f t="shared" si="124"/>
        <v>60.184926376832514</v>
      </c>
      <c r="U57" s="6">
        <f t="shared" si="125"/>
        <v>65.001540530113957</v>
      </c>
      <c r="V57" s="6">
        <f t="shared" si="126"/>
        <v>70.203629474148357</v>
      </c>
      <c r="W57" s="6">
        <f t="shared" si="127"/>
        <v>75.822042849280024</v>
      </c>
      <c r="X57" s="6">
        <f t="shared" si="128"/>
        <v>81.890099200000009</v>
      </c>
      <c r="Y57" s="6">
        <f t="shared" si="129"/>
        <v>163.78019840000002</v>
      </c>
    </row>
    <row r="58" spans="3:25">
      <c r="C58" s="3" t="s">
        <v>37</v>
      </c>
      <c r="D58" s="6">
        <f t="shared" si="112"/>
        <v>31.643438259936101</v>
      </c>
      <c r="E58" s="6">
        <f t="shared" si="113"/>
        <v>34.175870245097862</v>
      </c>
      <c r="F58" s="6">
        <f t="shared" si="114"/>
        <v>36.910973371960104</v>
      </c>
      <c r="G58" s="6">
        <f t="shared" si="130"/>
        <v>39.864967460805815</v>
      </c>
      <c r="H58" s="6">
        <f t="shared" si="115"/>
        <v>43.055370408041718</v>
      </c>
      <c r="I58" s="6">
        <f t="shared" si="116"/>
        <v>46.501102071543052</v>
      </c>
      <c r="J58" s="6">
        <f t="shared" si="117"/>
        <v>50.222596469967662</v>
      </c>
      <c r="K58" s="6">
        <f t="shared" si="118"/>
        <v>54.241922961408001</v>
      </c>
      <c r="L58" s="6">
        <f t="shared" si="119"/>
        <v>58.582917120000005</v>
      </c>
      <c r="M58" s="6">
        <f t="shared" si="120"/>
        <v>87.874375680000014</v>
      </c>
      <c r="N58" s="7"/>
      <c r="O58" s="3" t="s">
        <v>37</v>
      </c>
      <c r="P58" s="6">
        <f t="shared" si="121"/>
        <v>42.531503037548532</v>
      </c>
      <c r="Q58" s="6">
        <f t="shared" si="122"/>
        <v>45.935309469217557</v>
      </c>
      <c r="R58" s="6">
        <f t="shared" si="123"/>
        <v>49.611523349408749</v>
      </c>
      <c r="S58" s="6">
        <f t="shared" si="131"/>
        <v>53.581945511835784</v>
      </c>
      <c r="T58" s="6">
        <f t="shared" si="124"/>
        <v>57.870121516185108</v>
      </c>
      <c r="U58" s="6">
        <f t="shared" si="125"/>
        <v>62.50148127895573</v>
      </c>
      <c r="V58" s="6">
        <f t="shared" si="126"/>
        <v>67.503489878988802</v>
      </c>
      <c r="W58" s="6">
        <f t="shared" si="127"/>
        <v>72.905810432000024</v>
      </c>
      <c r="X58" s="6">
        <f t="shared" si="128"/>
        <v>78.740480000000005</v>
      </c>
      <c r="Y58" s="6">
        <f t="shared" si="129"/>
        <v>157.48096000000001</v>
      </c>
    </row>
    <row r="59" spans="3:25">
      <c r="C59" s="3" t="s">
        <v>141</v>
      </c>
      <c r="D59" s="6">
        <f t="shared" si="112"/>
        <v>30.426382942246249</v>
      </c>
      <c r="E59" s="6">
        <f t="shared" si="113"/>
        <v>32.861413697209478</v>
      </c>
      <c r="F59" s="6">
        <f t="shared" si="114"/>
        <v>35.491320549961635</v>
      </c>
      <c r="G59" s="6">
        <f t="shared" si="130"/>
        <v>38.331699481544049</v>
      </c>
      <c r="H59" s="6">
        <f t="shared" si="115"/>
        <v>41.399394623117033</v>
      </c>
      <c r="I59" s="6">
        <f t="shared" si="116"/>
        <v>44.712598145714473</v>
      </c>
      <c r="J59" s="6">
        <f t="shared" si="117"/>
        <v>48.290958144199671</v>
      </c>
      <c r="K59" s="6">
        <f t="shared" si="118"/>
        <v>52.1556951552</v>
      </c>
      <c r="L59" s="6">
        <f t="shared" si="119"/>
        <v>56.329728000000003</v>
      </c>
      <c r="M59" s="6">
        <f t="shared" si="120"/>
        <v>84.494592000000011</v>
      </c>
      <c r="N59" s="7"/>
      <c r="O59" s="3" t="s">
        <v>141</v>
      </c>
      <c r="P59" s="6">
        <f t="shared" si="121"/>
        <v>40.895675997642819</v>
      </c>
      <c r="Q59" s="6">
        <f t="shared" si="122"/>
        <v>44.168566797324573</v>
      </c>
      <c r="R59" s="6">
        <f t="shared" si="123"/>
        <v>47.703387835969949</v>
      </c>
      <c r="S59" s="6">
        <f t="shared" si="131"/>
        <v>51.521101453688253</v>
      </c>
      <c r="T59" s="6">
        <f t="shared" si="124"/>
        <v>55.644347611716448</v>
      </c>
      <c r="U59" s="6">
        <f t="shared" si="125"/>
        <v>60.097578152842047</v>
      </c>
      <c r="V59" s="6">
        <f t="shared" si="126"/>
        <v>64.907201806719996</v>
      </c>
      <c r="W59" s="6">
        <f t="shared" si="127"/>
        <v>70.101740800000016</v>
      </c>
      <c r="X59" s="6">
        <f t="shared" si="128"/>
        <v>75.712000000000003</v>
      </c>
      <c r="Y59" s="6">
        <f t="shared" si="129"/>
        <v>151.42400000000001</v>
      </c>
    </row>
    <row r="60" spans="3:25">
      <c r="C60" s="3" t="s">
        <v>140</v>
      </c>
      <c r="D60" s="6">
        <f t="shared" si="112"/>
        <v>29.256137444467548</v>
      </c>
      <c r="E60" s="6">
        <f t="shared" si="113"/>
        <v>31.597513170393725</v>
      </c>
      <c r="F60" s="6">
        <f t="shared" si="114"/>
        <v>34.126269759578491</v>
      </c>
      <c r="G60" s="6">
        <f t="shared" si="130"/>
        <v>36.85740334763851</v>
      </c>
      <c r="H60" s="6">
        <f t="shared" si="115"/>
        <v>39.807110214535605</v>
      </c>
      <c r="I60" s="6">
        <f t="shared" si="116"/>
        <v>42.992882832417763</v>
      </c>
      <c r="J60" s="6">
        <f t="shared" si="117"/>
        <v>46.43361360019199</v>
      </c>
      <c r="K60" s="6">
        <f t="shared" si="118"/>
        <v>50.149706879999997</v>
      </c>
      <c r="L60" s="6">
        <f t="shared" si="119"/>
        <v>54.163200000000003</v>
      </c>
      <c r="M60" s="6">
        <f>+M61*$M$1</f>
        <v>81.244800000000012</v>
      </c>
      <c r="N60" s="7"/>
      <c r="O60" s="3" t="s">
        <v>140</v>
      </c>
      <c r="P60" s="6">
        <f t="shared" si="121"/>
        <v>39.322765382348862</v>
      </c>
      <c r="Q60" s="6">
        <f t="shared" si="122"/>
        <v>42.469775766658245</v>
      </c>
      <c r="R60" s="6">
        <f t="shared" si="123"/>
        <v>45.868642149971102</v>
      </c>
      <c r="S60" s="6">
        <f t="shared" si="131"/>
        <v>49.539520628546398</v>
      </c>
      <c r="T60" s="6">
        <f t="shared" si="124"/>
        <v>53.5041803958812</v>
      </c>
      <c r="U60" s="6">
        <f t="shared" si="125"/>
        <v>57.786132839271197</v>
      </c>
      <c r="V60" s="6">
        <f t="shared" si="126"/>
        <v>62.410770967999994</v>
      </c>
      <c r="W60" s="6">
        <f t="shared" si="127"/>
        <v>67.40552000000001</v>
      </c>
      <c r="X60" s="6">
        <f t="shared" si="128"/>
        <v>72.8</v>
      </c>
      <c r="Y60" s="6">
        <f>+Y61*$M$1</f>
        <v>145.6</v>
      </c>
    </row>
    <row r="61" spans="3:25">
      <c r="C61" s="3" t="s">
        <v>36</v>
      </c>
      <c r="D61" s="6">
        <f t="shared" ref="D61" si="132">+E61*0.9259</f>
        <v>28.130901388911102</v>
      </c>
      <c r="E61" s="6">
        <f t="shared" ref="E61" si="133">+F61*0.9259</f>
        <v>30.382224202301657</v>
      </c>
      <c r="F61" s="6">
        <f t="shared" ref="F61" si="134">+G61*0.9259</f>
        <v>32.813720922671628</v>
      </c>
      <c r="G61" s="8">
        <f t="shared" ref="G61" si="135">+H61*0.9259</f>
        <v>35.439810911190875</v>
      </c>
      <c r="H61" s="6">
        <f t="shared" ref="H61" si="136">+I61*0.9259</f>
        <v>38.276067513976543</v>
      </c>
      <c r="I61" s="6">
        <f t="shared" ref="I61" si="137">+J61*0.9259</f>
        <v>41.339310415786308</v>
      </c>
      <c r="J61" s="6">
        <f t="shared" ref="J61" si="138">+K61*0.9259</f>
        <v>44.647705384799991</v>
      </c>
      <c r="K61" s="6">
        <f>+L61*0.9259</f>
        <v>48.220871999999993</v>
      </c>
      <c r="L61" s="9">
        <v>52.08</v>
      </c>
      <c r="M61" s="6">
        <f>+L61*1.5</f>
        <v>78.12</v>
      </c>
      <c r="N61" s="7"/>
      <c r="O61" s="3" t="s">
        <v>36</v>
      </c>
      <c r="P61" s="6">
        <f t="shared" ref="P61" si="139">+Q61*0.9259</f>
        <v>37.8103513291816</v>
      </c>
      <c r="Q61" s="6">
        <f t="shared" ref="Q61" si="140">+R61*0.9259</f>
        <v>40.836322852556002</v>
      </c>
      <c r="R61" s="6">
        <f t="shared" ref="R61" si="141">+S61*0.9259</f>
        <v>44.104463605741444</v>
      </c>
      <c r="S61" s="8">
        <f t="shared" ref="S61" si="142">+T61*0.9259</f>
        <v>47.634154450525379</v>
      </c>
      <c r="T61" s="6">
        <f t="shared" ref="T61" si="143">+U61*0.9259</f>
        <v>51.44632730373192</v>
      </c>
      <c r="U61" s="6">
        <f t="shared" ref="U61" si="144">+V61*0.9259</f>
        <v>55.563589268529995</v>
      </c>
      <c r="V61" s="6">
        <f t="shared" ref="V61" si="145">+W61*0.9259</f>
        <v>60.010356699999996</v>
      </c>
      <c r="W61" s="6">
        <f>+X61*0.9259</f>
        <v>64.813000000000002</v>
      </c>
      <c r="X61" s="9">
        <v>70</v>
      </c>
      <c r="Y61" s="6">
        <f>+X61+70</f>
        <v>140</v>
      </c>
    </row>
    <row r="62" spans="3:25">
      <c r="C62" s="3" t="s">
        <v>139</v>
      </c>
      <c r="D62" s="6">
        <f t="shared" ref="D62:D68" si="146">+D61*$J$1</f>
        <v>27.708937868077435</v>
      </c>
      <c r="E62" s="6">
        <f t="shared" ref="E62:E68" si="147">+E61*$J$1</f>
        <v>29.926490839267132</v>
      </c>
      <c r="F62" s="6">
        <f t="shared" ref="F62:F68" si="148">+F61*$J$1</f>
        <v>32.321515108831555</v>
      </c>
      <c r="G62" s="6">
        <f t="shared" ref="G62:G68" si="149">+G61*$J$1</f>
        <v>34.908213747523014</v>
      </c>
      <c r="H62" s="6">
        <f t="shared" ref="H62:H68" si="150">+H61*$J$1</f>
        <v>37.701926501266897</v>
      </c>
      <c r="I62" s="6">
        <f t="shared" ref="I62:I68" si="151">+I61*$J$1</f>
        <v>40.719220759549515</v>
      </c>
      <c r="J62" s="6">
        <f t="shared" ref="J62:J68" si="152">+J61*$J$1</f>
        <v>43.977989804027992</v>
      </c>
      <c r="K62" s="6">
        <f t="shared" ref="K62:K68" si="153">+K61*$J$1</f>
        <v>47.497558919999989</v>
      </c>
      <c r="L62" s="6">
        <f>+L61*$J$1</f>
        <v>51.2988</v>
      </c>
      <c r="M62" s="6">
        <f t="shared" ref="M62:M68" si="154">+M61*$J$1</f>
        <v>76.9482</v>
      </c>
      <c r="N62" s="7"/>
      <c r="O62" s="3" t="s">
        <v>139</v>
      </c>
      <c r="P62" s="6">
        <f t="shared" ref="P62:P68" si="155">+P61*$J$1</f>
        <v>37.243196059243878</v>
      </c>
      <c r="Q62" s="6">
        <f t="shared" ref="Q62:Q68" si="156">+Q61*$J$1</f>
        <v>40.223778009767663</v>
      </c>
      <c r="R62" s="6">
        <f t="shared" ref="R62:R68" si="157">+R61*$J$1</f>
        <v>43.442896651655325</v>
      </c>
      <c r="S62" s="6">
        <f t="shared" ref="S62:S68" si="158">+S61*$J$1</f>
        <v>46.919642133767496</v>
      </c>
      <c r="T62" s="6">
        <f t="shared" ref="T62:T68" si="159">+T61*$J$1</f>
        <v>50.674632394175937</v>
      </c>
      <c r="U62" s="6">
        <f t="shared" ref="U62:U68" si="160">+U61*$J$1</f>
        <v>54.730135429502042</v>
      </c>
      <c r="V62" s="6">
        <f t="shared" ref="V62:V68" si="161">+V61*$J$1</f>
        <v>59.110201349499995</v>
      </c>
      <c r="W62" s="6">
        <f t="shared" ref="W62:W68" si="162">+W61*$J$1</f>
        <v>63.840805000000003</v>
      </c>
      <c r="X62" s="6">
        <f>+X61*$J$1</f>
        <v>68.95</v>
      </c>
      <c r="Y62" s="6">
        <f t="shared" ref="Y62:Y68" si="163">+Y61*$J$1</f>
        <v>137.9</v>
      </c>
    </row>
    <row r="63" spans="3:25">
      <c r="C63" s="3" t="s">
        <v>138</v>
      </c>
      <c r="D63" s="6">
        <f t="shared" si="146"/>
        <v>27.293303800056272</v>
      </c>
      <c r="E63" s="6">
        <f t="shared" si="147"/>
        <v>29.477593476678123</v>
      </c>
      <c r="F63" s="6">
        <f t="shared" si="148"/>
        <v>31.836692382199082</v>
      </c>
      <c r="G63" s="6">
        <f t="shared" si="149"/>
        <v>34.384590541310168</v>
      </c>
      <c r="H63" s="6">
        <f t="shared" si="150"/>
        <v>37.136397603747895</v>
      </c>
      <c r="I63" s="6">
        <f t="shared" si="151"/>
        <v>40.108432448156272</v>
      </c>
      <c r="J63" s="6">
        <f t="shared" si="152"/>
        <v>43.318319956967571</v>
      </c>
      <c r="K63" s="6">
        <f t="shared" si="153"/>
        <v>46.785095536199989</v>
      </c>
      <c r="L63" s="6">
        <f t="shared" ref="L63:L68" si="164">+L62*$J$1</f>
        <v>50.529317999999996</v>
      </c>
      <c r="M63" s="6">
        <f t="shared" si="154"/>
        <v>75.793976999999998</v>
      </c>
      <c r="N63" s="7"/>
      <c r="O63" s="3" t="s">
        <v>138</v>
      </c>
      <c r="P63" s="6">
        <f t="shared" si="155"/>
        <v>36.684548118355217</v>
      </c>
      <c r="Q63" s="6">
        <f t="shared" si="156"/>
        <v>39.620421339621146</v>
      </c>
      <c r="R63" s="6">
        <f t="shared" si="157"/>
        <v>42.791253201880494</v>
      </c>
      <c r="S63" s="6">
        <f t="shared" si="158"/>
        <v>46.215847501760983</v>
      </c>
      <c r="T63" s="6">
        <f t="shared" si="159"/>
        <v>49.914512908263298</v>
      </c>
      <c r="U63" s="6">
        <f t="shared" si="160"/>
        <v>53.909183398059511</v>
      </c>
      <c r="V63" s="6">
        <f t="shared" si="161"/>
        <v>58.223548329257497</v>
      </c>
      <c r="W63" s="6">
        <f t="shared" si="162"/>
        <v>62.883192925000003</v>
      </c>
      <c r="X63" s="6">
        <f t="shared" ref="X63:X68" si="165">+X62*$J$1</f>
        <v>67.915750000000003</v>
      </c>
      <c r="Y63" s="6">
        <f t="shared" si="163"/>
        <v>135.83150000000001</v>
      </c>
    </row>
    <row r="64" spans="3:25">
      <c r="C64" s="3" t="s">
        <v>35</v>
      </c>
      <c r="D64" s="6">
        <f t="shared" si="146"/>
        <v>26.883904243055426</v>
      </c>
      <c r="E64" s="6">
        <f t="shared" si="147"/>
        <v>29.035429574527949</v>
      </c>
      <c r="F64" s="6">
        <f t="shared" si="148"/>
        <v>31.359141996466096</v>
      </c>
      <c r="G64" s="6">
        <f t="shared" si="149"/>
        <v>33.868821683190518</v>
      </c>
      <c r="H64" s="6">
        <f t="shared" si="150"/>
        <v>36.579351639691673</v>
      </c>
      <c r="I64" s="6">
        <f t="shared" si="151"/>
        <v>39.506805961433926</v>
      </c>
      <c r="J64" s="6">
        <f t="shared" si="152"/>
        <v>42.668545157613053</v>
      </c>
      <c r="K64" s="6">
        <f t="shared" si="153"/>
        <v>46.083319103156988</v>
      </c>
      <c r="L64" s="6">
        <f t="shared" si="164"/>
        <v>49.771378229999996</v>
      </c>
      <c r="M64" s="6">
        <f t="shared" si="154"/>
        <v>74.657067345000002</v>
      </c>
      <c r="N64" s="7"/>
      <c r="O64" s="3" t="s">
        <v>35</v>
      </c>
      <c r="P64" s="6">
        <f t="shared" si="155"/>
        <v>36.134279896579891</v>
      </c>
      <c r="Q64" s="6">
        <f t="shared" si="156"/>
        <v>39.026115019526827</v>
      </c>
      <c r="R64" s="6">
        <f t="shared" si="157"/>
        <v>42.149384403852288</v>
      </c>
      <c r="S64" s="6">
        <f t="shared" si="158"/>
        <v>45.522609789234565</v>
      </c>
      <c r="T64" s="6">
        <f t="shared" si="159"/>
        <v>49.165795214639346</v>
      </c>
      <c r="U64" s="6">
        <f t="shared" si="160"/>
        <v>53.100545647088616</v>
      </c>
      <c r="V64" s="6">
        <f t="shared" si="161"/>
        <v>57.350195104318637</v>
      </c>
      <c r="W64" s="6">
        <f t="shared" si="162"/>
        <v>61.939945031124999</v>
      </c>
      <c r="X64" s="6">
        <f t="shared" si="165"/>
        <v>66.897013749999999</v>
      </c>
      <c r="Y64" s="6">
        <f t="shared" si="163"/>
        <v>133.7940275</v>
      </c>
    </row>
    <row r="65" spans="3:25">
      <c r="C65" s="3" t="s">
        <v>137</v>
      </c>
      <c r="D65" s="6">
        <f t="shared" si="146"/>
        <v>26.480645679409594</v>
      </c>
      <c r="E65" s="6">
        <f t="shared" si="147"/>
        <v>28.599898130910031</v>
      </c>
      <c r="F65" s="6">
        <f t="shared" si="148"/>
        <v>30.888754866519104</v>
      </c>
      <c r="G65" s="6">
        <f t="shared" si="149"/>
        <v>33.360789357942657</v>
      </c>
      <c r="H65" s="6">
        <f t="shared" si="150"/>
        <v>36.0306613650963</v>
      </c>
      <c r="I65" s="6">
        <f t="shared" si="151"/>
        <v>38.914203872012415</v>
      </c>
      <c r="J65" s="6">
        <f t="shared" si="152"/>
        <v>42.02851698024886</v>
      </c>
      <c r="K65" s="6">
        <f t="shared" si="153"/>
        <v>45.392069316609636</v>
      </c>
      <c r="L65" s="6">
        <f t="shared" si="164"/>
        <v>49.024807556549995</v>
      </c>
      <c r="M65" s="6">
        <f t="shared" si="154"/>
        <v>73.537211334825002</v>
      </c>
      <c r="N65" s="7"/>
      <c r="O65" s="3" t="s">
        <v>137</v>
      </c>
      <c r="P65" s="6">
        <f t="shared" si="155"/>
        <v>35.592265698131193</v>
      </c>
      <c r="Q65" s="6">
        <f t="shared" si="156"/>
        <v>38.440723294233926</v>
      </c>
      <c r="R65" s="6">
        <f t="shared" si="157"/>
        <v>41.517143637794504</v>
      </c>
      <c r="S65" s="6">
        <f t="shared" si="158"/>
        <v>44.839770642396047</v>
      </c>
      <c r="T65" s="6">
        <f t="shared" si="159"/>
        <v>48.428308286419757</v>
      </c>
      <c r="U65" s="6">
        <f t="shared" si="160"/>
        <v>52.304037462382283</v>
      </c>
      <c r="V65" s="6">
        <f t="shared" si="161"/>
        <v>56.489942177753854</v>
      </c>
      <c r="W65" s="6">
        <f t="shared" si="162"/>
        <v>61.010845855658125</v>
      </c>
      <c r="X65" s="6">
        <f t="shared" si="165"/>
        <v>65.893558543750004</v>
      </c>
      <c r="Y65" s="6">
        <f t="shared" si="163"/>
        <v>131.78711708750001</v>
      </c>
    </row>
    <row r="66" spans="3:25">
      <c r="C66" s="3" t="s">
        <v>136</v>
      </c>
      <c r="D66" s="6">
        <f t="shared" si="146"/>
        <v>26.083435994218451</v>
      </c>
      <c r="E66" s="6">
        <f t="shared" si="147"/>
        <v>28.170899658946379</v>
      </c>
      <c r="F66" s="6">
        <f t="shared" si="148"/>
        <v>30.425423543521315</v>
      </c>
      <c r="G66" s="6">
        <f t="shared" si="149"/>
        <v>32.860377517573518</v>
      </c>
      <c r="H66" s="6">
        <f t="shared" si="150"/>
        <v>35.490201444619856</v>
      </c>
      <c r="I66" s="6">
        <f t="shared" si="151"/>
        <v>38.330490813932229</v>
      </c>
      <c r="J66" s="6">
        <f t="shared" si="152"/>
        <v>41.398089225545128</v>
      </c>
      <c r="K66" s="6">
        <f t="shared" si="153"/>
        <v>44.71118827686049</v>
      </c>
      <c r="L66" s="6">
        <f t="shared" si="164"/>
        <v>48.289435443201747</v>
      </c>
      <c r="M66" s="6">
        <f t="shared" si="154"/>
        <v>72.434153164802623</v>
      </c>
      <c r="N66" s="7"/>
      <c r="O66" s="3" t="s">
        <v>136</v>
      </c>
      <c r="P66" s="6">
        <f t="shared" si="155"/>
        <v>35.058381712659227</v>
      </c>
      <c r="Q66" s="6">
        <f t="shared" si="156"/>
        <v>37.864112444820414</v>
      </c>
      <c r="R66" s="6">
        <f t="shared" si="157"/>
        <v>40.894386483227585</v>
      </c>
      <c r="S66" s="6">
        <f t="shared" si="158"/>
        <v>44.167174082760106</v>
      </c>
      <c r="T66" s="6">
        <f t="shared" si="159"/>
        <v>47.701883662123457</v>
      </c>
      <c r="U66" s="6">
        <f t="shared" si="160"/>
        <v>51.519476900446548</v>
      </c>
      <c r="V66" s="6">
        <f t="shared" si="161"/>
        <v>55.642593045087544</v>
      </c>
      <c r="W66" s="6">
        <f t="shared" si="162"/>
        <v>60.095683167823253</v>
      </c>
      <c r="X66" s="6">
        <f t="shared" si="165"/>
        <v>64.905155165593754</v>
      </c>
      <c r="Y66" s="6">
        <f t="shared" si="163"/>
        <v>129.81031033118751</v>
      </c>
    </row>
    <row r="67" spans="3:25">
      <c r="C67" s="3" t="s">
        <v>34</v>
      </c>
      <c r="D67" s="6">
        <f t="shared" si="146"/>
        <v>25.692184454305174</v>
      </c>
      <c r="E67" s="6">
        <f t="shared" si="147"/>
        <v>27.748336164062184</v>
      </c>
      <c r="F67" s="6">
        <f t="shared" si="148"/>
        <v>29.969042190368494</v>
      </c>
      <c r="G67" s="6">
        <f t="shared" si="149"/>
        <v>32.367471854809914</v>
      </c>
      <c r="H67" s="6">
        <f t="shared" si="150"/>
        <v>34.957848422950555</v>
      </c>
      <c r="I67" s="6">
        <f t="shared" si="151"/>
        <v>37.755533451723245</v>
      </c>
      <c r="J67" s="6">
        <f t="shared" si="152"/>
        <v>40.77711788716195</v>
      </c>
      <c r="K67" s="6">
        <f t="shared" si="153"/>
        <v>44.040520452707582</v>
      </c>
      <c r="L67" s="6">
        <f t="shared" si="164"/>
        <v>47.565093911553717</v>
      </c>
      <c r="M67" s="6">
        <f t="shared" si="154"/>
        <v>71.347640867330583</v>
      </c>
      <c r="N67" s="7"/>
      <c r="O67" s="3" t="s">
        <v>34</v>
      </c>
      <c r="P67" s="6">
        <f t="shared" si="155"/>
        <v>34.53250598696934</v>
      </c>
      <c r="Q67" s="6">
        <f t="shared" si="156"/>
        <v>37.296150758148109</v>
      </c>
      <c r="R67" s="6">
        <f t="shared" si="157"/>
        <v>40.28097068597917</v>
      </c>
      <c r="S67" s="6">
        <f t="shared" si="158"/>
        <v>43.504666471518703</v>
      </c>
      <c r="T67" s="6">
        <f t="shared" si="159"/>
        <v>46.986355407191603</v>
      </c>
      <c r="U67" s="6">
        <f t="shared" si="160"/>
        <v>50.746684746939849</v>
      </c>
      <c r="V67" s="6">
        <f t="shared" si="161"/>
        <v>54.807954149411231</v>
      </c>
      <c r="W67" s="6">
        <f t="shared" si="162"/>
        <v>59.194247920305905</v>
      </c>
      <c r="X67" s="6">
        <f t="shared" si="165"/>
        <v>63.931577838109845</v>
      </c>
      <c r="Y67" s="6">
        <f t="shared" si="163"/>
        <v>127.86315567621969</v>
      </c>
    </row>
    <row r="68" spans="3:25">
      <c r="C68" s="3" t="s">
        <v>135</v>
      </c>
      <c r="D68" s="6">
        <f t="shared" si="146"/>
        <v>25.306801687490594</v>
      </c>
      <c r="E68" s="6">
        <f t="shared" si="147"/>
        <v>27.332111121601251</v>
      </c>
      <c r="F68" s="6">
        <f t="shared" si="148"/>
        <v>29.519506557512965</v>
      </c>
      <c r="G68" s="6">
        <f t="shared" si="149"/>
        <v>31.881959776987763</v>
      </c>
      <c r="H68" s="6">
        <f t="shared" si="150"/>
        <v>34.433480696606296</v>
      </c>
      <c r="I68" s="6">
        <f t="shared" si="151"/>
        <v>37.189200449947393</v>
      </c>
      <c r="J68" s="6">
        <f t="shared" si="152"/>
        <v>40.165461118854523</v>
      </c>
      <c r="K68" s="6">
        <f t="shared" si="153"/>
        <v>43.379912645916967</v>
      </c>
      <c r="L68" s="6">
        <f t="shared" si="164"/>
        <v>46.851617502880408</v>
      </c>
      <c r="M68" s="6">
        <f t="shared" si="154"/>
        <v>70.277426254320616</v>
      </c>
      <c r="N68" s="7"/>
      <c r="O68" s="3" t="s">
        <v>135</v>
      </c>
      <c r="P68" s="6">
        <f t="shared" si="155"/>
        <v>34.0145183971648</v>
      </c>
      <c r="Q68" s="6">
        <f t="shared" si="156"/>
        <v>36.73670849677589</v>
      </c>
      <c r="R68" s="6">
        <f t="shared" si="157"/>
        <v>39.676756125689479</v>
      </c>
      <c r="S68" s="6">
        <f t="shared" si="158"/>
        <v>42.852096474445922</v>
      </c>
      <c r="T68" s="6">
        <f t="shared" si="159"/>
        <v>46.281560076083728</v>
      </c>
      <c r="U68" s="6">
        <f t="shared" si="160"/>
        <v>49.985484475735753</v>
      </c>
      <c r="V68" s="6">
        <f t="shared" si="161"/>
        <v>53.98583483717006</v>
      </c>
      <c r="W68" s="6">
        <f t="shared" si="162"/>
        <v>58.306334201501315</v>
      </c>
      <c r="X68" s="6">
        <f t="shared" si="165"/>
        <v>62.972604170538197</v>
      </c>
      <c r="Y68" s="6">
        <f t="shared" si="163"/>
        <v>125.94520834107639</v>
      </c>
    </row>
    <row r="69" spans="3:25">
      <c r="C69" s="3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3"/>
      <c r="P69" s="6"/>
      <c r="Q69" s="6"/>
      <c r="R69" s="6"/>
      <c r="S69" s="6"/>
      <c r="T69" s="6"/>
      <c r="U69" s="6"/>
      <c r="V69" s="6"/>
      <c r="W69" s="6"/>
      <c r="X69" s="6"/>
    </row>
    <row r="70" spans="3:25">
      <c r="C70" s="14" t="s">
        <v>46</v>
      </c>
      <c r="O70" s="3" t="s">
        <v>48</v>
      </c>
    </row>
    <row r="71" spans="3:25">
      <c r="C71" s="13" t="s">
        <v>144</v>
      </c>
      <c r="D71" s="6">
        <f t="shared" ref="D71:D80" si="166">+D72*$M$1</f>
        <v>41.296799163675985</v>
      </c>
      <c r="E71" s="6">
        <f t="shared" ref="E71:E80" si="167">+E72*$M$1</f>
        <v>44.60179194694458</v>
      </c>
      <c r="F71" s="6">
        <f t="shared" ref="F71:F80" si="168">+F72*$M$1</f>
        <v>48.171284098654915</v>
      </c>
      <c r="G71" s="6">
        <f>+G72*$M$1</f>
        <v>52.02644356696721</v>
      </c>
      <c r="H71" s="6">
        <f t="shared" ref="H71:H80" si="169">+H72*$M$1</f>
        <v>56.190132376031087</v>
      </c>
      <c r="I71" s="6">
        <f t="shared" ref="I71:I80" si="170">+I72*$M$1</f>
        <v>60.687042203295285</v>
      </c>
      <c r="J71" s="6">
        <f t="shared" ref="J71:J80" si="171">+J72*$M$1</f>
        <v>65.543840807101517</v>
      </c>
      <c r="K71" s="6">
        <f t="shared" ref="K71:K80" si="172">+K72*$M$1</f>
        <v>70.789330172914504</v>
      </c>
      <c r="L71" s="6">
        <f t="shared" ref="L71:L80" si="173">+L72*$M$1</f>
        <v>76.454617316032497</v>
      </c>
      <c r="M71" s="6">
        <f t="shared" ref="M71:M79" si="174">+M72*$M$1</f>
        <v>114.68192597404872</v>
      </c>
      <c r="O71" s="13" t="s">
        <v>144</v>
      </c>
      <c r="P71" s="6">
        <f t="shared" ref="P71:P80" si="175">+P72*$M$1</f>
        <v>95.94609679847278</v>
      </c>
      <c r="Q71" s="6">
        <f t="shared" ref="Q71:Q80" si="176">+Q72*$M$1</f>
        <v>103.62468603355956</v>
      </c>
      <c r="R71" s="6">
        <f t="shared" ref="R71:R80" si="177">+R72*$M$1</f>
        <v>111.9177946144935</v>
      </c>
      <c r="S71" s="6">
        <f>+S72*$M$1</f>
        <v>120.87460267252783</v>
      </c>
      <c r="T71" s="6">
        <f t="shared" ref="T71:T80" si="178">+T72*$M$1</f>
        <v>130.54822623666473</v>
      </c>
      <c r="U71" s="6">
        <f t="shared" ref="U71:U80" si="179">+U72*$M$1</f>
        <v>140.9960322245002</v>
      </c>
      <c r="V71" s="6">
        <f t="shared" ref="V71:V80" si="180">+V72*$M$1</f>
        <v>152.27997864186216</v>
      </c>
      <c r="W71" s="6">
        <f t="shared" ref="W71:W80" si="181">+W72*$M$1</f>
        <v>164.46698200870736</v>
      </c>
      <c r="X71" s="6">
        <f t="shared" ref="X71:X80" si="182">+X72*$M$1</f>
        <v>177.62931419020134</v>
      </c>
      <c r="Y71" s="6">
        <f t="shared" ref="Y71:Y79" si="183">+Y72*$M$1</f>
        <v>281.24641413448541</v>
      </c>
    </row>
    <row r="72" spans="3:25">
      <c r="C72" s="3" t="s">
        <v>39</v>
      </c>
      <c r="D72" s="6">
        <f t="shared" si="166"/>
        <v>39.708460734303827</v>
      </c>
      <c r="E72" s="6">
        <f t="shared" si="167"/>
        <v>42.886338410523635</v>
      </c>
      <c r="F72" s="6">
        <f t="shared" si="168"/>
        <v>46.318542402552801</v>
      </c>
      <c r="G72" s="20">
        <f>+G73*$M$1</f>
        <v>50.02542650669924</v>
      </c>
      <c r="H72" s="6">
        <f t="shared" si="169"/>
        <v>54.028973438491427</v>
      </c>
      <c r="I72" s="6">
        <f t="shared" si="170"/>
        <v>58.352925195476232</v>
      </c>
      <c r="J72" s="6">
        <f t="shared" si="171"/>
        <v>63.022923852982224</v>
      </c>
      <c r="K72" s="6">
        <f t="shared" si="172"/>
        <v>68.066663627802399</v>
      </c>
      <c r="L72" s="6">
        <f t="shared" si="173"/>
        <v>73.514055111569704</v>
      </c>
      <c r="M72" s="6">
        <f t="shared" si="174"/>
        <v>110.27108266735453</v>
      </c>
      <c r="O72" s="3" t="s">
        <v>39</v>
      </c>
      <c r="P72" s="6">
        <f t="shared" si="175"/>
        <v>92.255862306223818</v>
      </c>
      <c r="Q72" s="6">
        <f t="shared" si="176"/>
        <v>99.639121186114949</v>
      </c>
      <c r="R72" s="6">
        <f t="shared" si="177"/>
        <v>107.6132640523976</v>
      </c>
      <c r="S72" s="20">
        <f>+S73*$M$1</f>
        <v>116.22557949281521</v>
      </c>
      <c r="T72" s="6">
        <f t="shared" si="178"/>
        <v>125.52714061217762</v>
      </c>
      <c r="U72" s="6">
        <f t="shared" si="179"/>
        <v>135.57310790817326</v>
      </c>
      <c r="V72" s="6">
        <f t="shared" si="180"/>
        <v>146.4230563864059</v>
      </c>
      <c r="W72" s="6">
        <f t="shared" si="181"/>
        <v>158.14132885452631</v>
      </c>
      <c r="X72" s="6">
        <f t="shared" si="182"/>
        <v>170.7974174905782</v>
      </c>
      <c r="Y72" s="6">
        <f t="shared" si="183"/>
        <v>270.42924436008212</v>
      </c>
    </row>
    <row r="73" spans="3:25">
      <c r="C73" s="3" t="s">
        <v>143</v>
      </c>
      <c r="D73" s="6">
        <f t="shared" si="166"/>
        <v>38.181212244522911</v>
      </c>
      <c r="E73" s="6">
        <f t="shared" si="167"/>
        <v>41.236863856272727</v>
      </c>
      <c r="F73" s="6">
        <f t="shared" si="168"/>
        <v>44.537060002454616</v>
      </c>
      <c r="G73" s="6">
        <f t="shared" ref="G73:G80" si="184">+G74*$M$1</f>
        <v>48.101371641056957</v>
      </c>
      <c r="H73" s="6">
        <f t="shared" si="169"/>
        <v>51.950935998549447</v>
      </c>
      <c r="I73" s="6">
        <f t="shared" si="170"/>
        <v>56.108581918727147</v>
      </c>
      <c r="J73" s="6">
        <f t="shared" si="171"/>
        <v>60.598965243252138</v>
      </c>
      <c r="K73" s="6">
        <f t="shared" si="172"/>
        <v>65.448715026733069</v>
      </c>
      <c r="L73" s="6">
        <f t="shared" si="173"/>
        <v>70.686591453432399</v>
      </c>
      <c r="M73" s="6">
        <f t="shared" si="174"/>
        <v>106.02988718014859</v>
      </c>
      <c r="O73" s="3" t="s">
        <v>143</v>
      </c>
      <c r="P73" s="6">
        <f t="shared" si="175"/>
        <v>88.707559909830593</v>
      </c>
      <c r="Q73" s="6">
        <f t="shared" si="176"/>
        <v>95.806847294341296</v>
      </c>
      <c r="R73" s="6">
        <f t="shared" si="177"/>
        <v>103.47429235807461</v>
      </c>
      <c r="S73" s="6">
        <f t="shared" ref="S73:S80" si="185">+S74*$M$1</f>
        <v>111.75536489693771</v>
      </c>
      <c r="T73" s="6">
        <f t="shared" si="178"/>
        <v>120.69917366555539</v>
      </c>
      <c r="U73" s="6">
        <f t="shared" si="179"/>
        <v>130.35875760401274</v>
      </c>
      <c r="V73" s="6">
        <f t="shared" si="180"/>
        <v>140.79140037154414</v>
      </c>
      <c r="W73" s="6">
        <f t="shared" si="181"/>
        <v>152.05897005242915</v>
      </c>
      <c r="X73" s="6">
        <f t="shared" si="182"/>
        <v>164.22828604863287</v>
      </c>
      <c r="Y73" s="6">
        <f t="shared" si="183"/>
        <v>260.02811957700203</v>
      </c>
    </row>
    <row r="74" spans="3:25">
      <c r="C74" s="3" t="s">
        <v>146</v>
      </c>
      <c r="D74" s="6">
        <f t="shared" si="166"/>
        <v>36.71270408127203</v>
      </c>
      <c r="E74" s="6">
        <f t="shared" si="167"/>
        <v>39.650830631031468</v>
      </c>
      <c r="F74" s="6">
        <f t="shared" si="168"/>
        <v>42.824096156206359</v>
      </c>
      <c r="G74" s="6">
        <f t="shared" si="184"/>
        <v>46.25131888563169</v>
      </c>
      <c r="H74" s="6">
        <f t="shared" si="169"/>
        <v>49.952823075528315</v>
      </c>
      <c r="I74" s="6">
        <f t="shared" si="170"/>
        <v>53.950559537237638</v>
      </c>
      <c r="J74" s="6">
        <f t="shared" si="171"/>
        <v>58.268235810819363</v>
      </c>
      <c r="K74" s="6">
        <f t="shared" si="172"/>
        <v>62.931456756474098</v>
      </c>
      <c r="L74" s="6">
        <f t="shared" si="173"/>
        <v>67.967876397531157</v>
      </c>
      <c r="M74" s="6">
        <f t="shared" si="174"/>
        <v>101.95181459629671</v>
      </c>
      <c r="O74" s="3" t="s">
        <v>146</v>
      </c>
      <c r="P74" s="6">
        <f t="shared" si="175"/>
        <v>85.29573068252941</v>
      </c>
      <c r="Q74" s="6">
        <f t="shared" si="176"/>
        <v>92.121968552251246</v>
      </c>
      <c r="R74" s="6">
        <f t="shared" si="177"/>
        <v>99.494511882764044</v>
      </c>
      <c r="S74" s="6">
        <f t="shared" si="185"/>
        <v>107.45708163167087</v>
      </c>
      <c r="T74" s="6">
        <f t="shared" si="178"/>
        <v>116.05689775534172</v>
      </c>
      <c r="U74" s="6">
        <f t="shared" si="179"/>
        <v>125.34495923462764</v>
      </c>
      <c r="V74" s="6">
        <f t="shared" si="180"/>
        <v>135.37634651110014</v>
      </c>
      <c r="W74" s="6">
        <f t="shared" si="181"/>
        <v>146.2105481273357</v>
      </c>
      <c r="X74" s="6">
        <f t="shared" si="182"/>
        <v>157.91181350830084</v>
      </c>
      <c r="Y74" s="6">
        <f t="shared" si="183"/>
        <v>250.02703805480962</v>
      </c>
    </row>
    <row r="75" spans="3:25">
      <c r="C75" s="3" t="s">
        <v>38</v>
      </c>
      <c r="D75" s="6">
        <f t="shared" si="166"/>
        <v>35.300677001223107</v>
      </c>
      <c r="E75" s="6">
        <f t="shared" si="167"/>
        <v>38.125798683684103</v>
      </c>
      <c r="F75" s="6">
        <f t="shared" si="168"/>
        <v>41.177015534813805</v>
      </c>
      <c r="G75" s="6">
        <f t="shared" si="184"/>
        <v>44.472422005415083</v>
      </c>
      <c r="H75" s="6">
        <f t="shared" si="169"/>
        <v>48.031560649546456</v>
      </c>
      <c r="I75" s="6">
        <f t="shared" si="170"/>
        <v>51.875538016574652</v>
      </c>
      <c r="J75" s="6">
        <f t="shared" si="171"/>
        <v>56.027149818095538</v>
      </c>
      <c r="K75" s="6">
        <f t="shared" si="172"/>
        <v>60.511016111994323</v>
      </c>
      <c r="L75" s="6">
        <f t="shared" si="173"/>
        <v>65.353727305318415</v>
      </c>
      <c r="M75" s="6">
        <f t="shared" si="174"/>
        <v>98.030590957977608</v>
      </c>
      <c r="O75" s="3" t="s">
        <v>38</v>
      </c>
      <c r="P75" s="6">
        <f t="shared" si="175"/>
        <v>82.015125656278272</v>
      </c>
      <c r="Q75" s="6">
        <f t="shared" si="176"/>
        <v>88.578815915626194</v>
      </c>
      <c r="R75" s="6">
        <f t="shared" si="177"/>
        <v>95.667799887273119</v>
      </c>
      <c r="S75" s="6">
        <f t="shared" si="185"/>
        <v>103.32411695352968</v>
      </c>
      <c r="T75" s="6">
        <f t="shared" si="178"/>
        <v>111.59317091859781</v>
      </c>
      <c r="U75" s="6">
        <f t="shared" si="179"/>
        <v>120.52399926406503</v>
      </c>
      <c r="V75" s="6">
        <f t="shared" si="180"/>
        <v>130.16956395298089</v>
      </c>
      <c r="W75" s="6">
        <f t="shared" si="181"/>
        <v>140.58706550705355</v>
      </c>
      <c r="X75" s="6">
        <f t="shared" si="182"/>
        <v>151.83828221952004</v>
      </c>
      <c r="Y75" s="6">
        <f t="shared" si="183"/>
        <v>240.41061351424003</v>
      </c>
    </row>
    <row r="76" spans="3:25">
      <c r="C76" s="3" t="s">
        <v>145</v>
      </c>
      <c r="D76" s="6">
        <f t="shared" si="166"/>
        <v>33.942958655022217</v>
      </c>
      <c r="E76" s="6">
        <f t="shared" si="167"/>
        <v>36.659421811234715</v>
      </c>
      <c r="F76" s="6">
        <f t="shared" si="168"/>
        <v>39.593284168090193</v>
      </c>
      <c r="G76" s="6">
        <f t="shared" si="184"/>
        <v>42.761944235976038</v>
      </c>
      <c r="H76" s="6">
        <f t="shared" si="169"/>
        <v>46.184192932256209</v>
      </c>
      <c r="I76" s="6">
        <f t="shared" si="170"/>
        <v>49.88032501593716</v>
      </c>
      <c r="J76" s="6">
        <f t="shared" si="171"/>
        <v>53.872259440476476</v>
      </c>
      <c r="K76" s="6">
        <f t="shared" si="172"/>
        <v>58.183669338456077</v>
      </c>
      <c r="L76" s="6">
        <f t="shared" si="173"/>
        <v>62.840122408960006</v>
      </c>
      <c r="M76" s="6">
        <f t="shared" si="174"/>
        <v>94.260183613440006</v>
      </c>
      <c r="O76" s="3" t="s">
        <v>145</v>
      </c>
      <c r="P76" s="6">
        <f t="shared" si="175"/>
        <v>78.860697746421408</v>
      </c>
      <c r="Q76" s="6">
        <f t="shared" si="176"/>
        <v>85.171938380409799</v>
      </c>
      <c r="R76" s="6">
        <f t="shared" si="177"/>
        <v>91.988269122378</v>
      </c>
      <c r="S76" s="6">
        <f t="shared" si="185"/>
        <v>99.350112455317003</v>
      </c>
      <c r="T76" s="6">
        <f t="shared" si="178"/>
        <v>107.30112588326712</v>
      </c>
      <c r="U76" s="6">
        <f t="shared" si="179"/>
        <v>115.88846083083175</v>
      </c>
      <c r="V76" s="6">
        <f t="shared" si="180"/>
        <v>125.16304226248162</v>
      </c>
      <c r="W76" s="6">
        <f t="shared" si="181"/>
        <v>135.17987067985919</v>
      </c>
      <c r="X76" s="6">
        <f t="shared" si="182"/>
        <v>145.99834828800005</v>
      </c>
      <c r="Y76" s="6">
        <f t="shared" si="183"/>
        <v>231.16405145600001</v>
      </c>
    </row>
    <row r="77" spans="3:25">
      <c r="C77" s="3" t="s">
        <v>142</v>
      </c>
      <c r="D77" s="6">
        <f t="shared" si="166"/>
        <v>32.637460245213667</v>
      </c>
      <c r="E77" s="6">
        <f t="shared" si="167"/>
        <v>35.249444049264149</v>
      </c>
      <c r="F77" s="6">
        <f t="shared" si="168"/>
        <v>38.07046554624057</v>
      </c>
      <c r="G77" s="6">
        <f t="shared" si="184"/>
        <v>41.117254073053878</v>
      </c>
      <c r="H77" s="6">
        <f t="shared" si="169"/>
        <v>44.407877819477122</v>
      </c>
      <c r="I77" s="6">
        <f t="shared" si="170"/>
        <v>47.96185097686265</v>
      </c>
      <c r="J77" s="6">
        <f t="shared" si="171"/>
        <v>51.800249461996607</v>
      </c>
      <c r="K77" s="6">
        <f t="shared" si="172"/>
        <v>55.945835902361608</v>
      </c>
      <c r="L77" s="6">
        <f t="shared" si="173"/>
        <v>60.423194624000004</v>
      </c>
      <c r="M77" s="6">
        <f t="shared" si="174"/>
        <v>90.634791935999999</v>
      </c>
      <c r="O77" s="3" t="s">
        <v>142</v>
      </c>
      <c r="P77" s="6">
        <f t="shared" si="175"/>
        <v>75.827593986943654</v>
      </c>
      <c r="Q77" s="6">
        <f t="shared" si="176"/>
        <v>81.896094596547883</v>
      </c>
      <c r="R77" s="6">
        <f t="shared" si="177"/>
        <v>88.450258771517298</v>
      </c>
      <c r="S77" s="6">
        <f t="shared" si="185"/>
        <v>95.528954283958655</v>
      </c>
      <c r="T77" s="6">
        <f t="shared" si="178"/>
        <v>103.17415950314145</v>
      </c>
      <c r="U77" s="6">
        <f t="shared" si="179"/>
        <v>111.43121233733821</v>
      </c>
      <c r="V77" s="6">
        <f t="shared" si="180"/>
        <v>120.34907909854002</v>
      </c>
      <c r="W77" s="6">
        <f t="shared" si="181"/>
        <v>129.98064488448</v>
      </c>
      <c r="X77" s="6">
        <f t="shared" si="182"/>
        <v>140.38302720000004</v>
      </c>
      <c r="Y77" s="6">
        <f t="shared" si="183"/>
        <v>222.2731264</v>
      </c>
    </row>
    <row r="78" spans="3:25">
      <c r="C78" s="3" t="s">
        <v>37</v>
      </c>
      <c r="D78" s="6">
        <f t="shared" si="166"/>
        <v>31.382173312705451</v>
      </c>
      <c r="E78" s="6">
        <f t="shared" si="167"/>
        <v>33.893696201215526</v>
      </c>
      <c r="F78" s="6">
        <f t="shared" si="168"/>
        <v>36.606216871385165</v>
      </c>
      <c r="G78" s="6">
        <f t="shared" si="184"/>
        <v>39.535821224090263</v>
      </c>
      <c r="H78" s="6">
        <f t="shared" si="169"/>
        <v>42.699882518728003</v>
      </c>
      <c r="I78" s="6">
        <f t="shared" si="170"/>
        <v>46.117164400829466</v>
      </c>
      <c r="J78" s="6">
        <f t="shared" si="171"/>
        <v>49.807932174996736</v>
      </c>
      <c r="K78" s="6">
        <f t="shared" si="172"/>
        <v>53.794072983040003</v>
      </c>
      <c r="L78" s="6">
        <f t="shared" si="173"/>
        <v>58.099225600000004</v>
      </c>
      <c r="M78" s="6">
        <f t="shared" si="174"/>
        <v>87.148838400000002</v>
      </c>
      <c r="O78" s="3" t="s">
        <v>37</v>
      </c>
      <c r="P78" s="6">
        <f t="shared" si="175"/>
        <v>72.911148064368902</v>
      </c>
      <c r="Q78" s="6">
        <f t="shared" si="176"/>
        <v>78.746244804372964</v>
      </c>
      <c r="R78" s="6">
        <f t="shared" si="177"/>
        <v>85.048325741843556</v>
      </c>
      <c r="S78" s="6">
        <f t="shared" si="185"/>
        <v>91.854763734575627</v>
      </c>
      <c r="T78" s="6">
        <f t="shared" si="178"/>
        <v>99.205922599174471</v>
      </c>
      <c r="U78" s="6">
        <f t="shared" si="179"/>
        <v>107.14539647820982</v>
      </c>
      <c r="V78" s="6">
        <f t="shared" si="180"/>
        <v>115.72026836398078</v>
      </c>
      <c r="W78" s="6">
        <f t="shared" si="181"/>
        <v>124.981389312</v>
      </c>
      <c r="X78" s="6">
        <f t="shared" si="182"/>
        <v>134.98368000000005</v>
      </c>
      <c r="Y78" s="6">
        <f t="shared" si="183"/>
        <v>213.72415999999998</v>
      </c>
    </row>
    <row r="79" spans="3:25">
      <c r="C79" s="3" t="s">
        <v>141</v>
      </c>
      <c r="D79" s="6">
        <f t="shared" si="166"/>
        <v>30.175166646832164</v>
      </c>
      <c r="E79" s="6">
        <f t="shared" si="167"/>
        <v>32.590092501168776</v>
      </c>
      <c r="F79" s="6">
        <f t="shared" si="168"/>
        <v>35.198285453254968</v>
      </c>
      <c r="G79" s="6">
        <f t="shared" si="184"/>
        <v>38.015212715471407</v>
      </c>
      <c r="H79" s="6">
        <f t="shared" si="169"/>
        <v>41.057579344930772</v>
      </c>
      <c r="I79" s="6">
        <f t="shared" si="170"/>
        <v>44.343427308489872</v>
      </c>
      <c r="J79" s="6">
        <f t="shared" si="171"/>
        <v>47.892242475958398</v>
      </c>
      <c r="K79" s="6">
        <f t="shared" si="172"/>
        <v>51.725070176000003</v>
      </c>
      <c r="L79" s="6">
        <f t="shared" si="173"/>
        <v>55.864640000000001</v>
      </c>
      <c r="M79" s="6">
        <f t="shared" si="174"/>
        <v>83.796959999999999</v>
      </c>
      <c r="O79" s="3" t="s">
        <v>141</v>
      </c>
      <c r="P79" s="6">
        <f t="shared" si="175"/>
        <v>70.106873138816255</v>
      </c>
      <c r="Q79" s="6">
        <f t="shared" si="176"/>
        <v>75.717543081127843</v>
      </c>
      <c r="R79" s="6">
        <f t="shared" si="177"/>
        <v>81.777236290234185</v>
      </c>
      <c r="S79" s="6">
        <f t="shared" si="185"/>
        <v>88.321888206322711</v>
      </c>
      <c r="T79" s="6">
        <f t="shared" si="178"/>
        <v>95.390310191513905</v>
      </c>
      <c r="U79" s="6">
        <f t="shared" si="179"/>
        <v>103.02441969058636</v>
      </c>
      <c r="V79" s="6">
        <f t="shared" si="180"/>
        <v>111.26948881151998</v>
      </c>
      <c r="W79" s="6">
        <f t="shared" si="181"/>
        <v>120.1744128</v>
      </c>
      <c r="X79" s="6">
        <f t="shared" si="182"/>
        <v>129.79200000000003</v>
      </c>
      <c r="Y79" s="6">
        <f t="shared" si="183"/>
        <v>205.50399999999999</v>
      </c>
    </row>
    <row r="80" spans="3:25">
      <c r="C80" s="3" t="s">
        <v>140</v>
      </c>
      <c r="D80" s="6">
        <f t="shared" si="166"/>
        <v>29.014583314261696</v>
      </c>
      <c r="E80" s="6">
        <f t="shared" si="167"/>
        <v>31.336627404969974</v>
      </c>
      <c r="F80" s="6">
        <f t="shared" si="168"/>
        <v>33.844505243514391</v>
      </c>
      <c r="G80" s="6">
        <f t="shared" si="184"/>
        <v>36.553089149491733</v>
      </c>
      <c r="H80" s="6">
        <f t="shared" si="169"/>
        <v>39.478441677818047</v>
      </c>
      <c r="I80" s="6">
        <f t="shared" si="170"/>
        <v>42.637910873547952</v>
      </c>
      <c r="J80" s="6">
        <f t="shared" si="171"/>
        <v>46.050233149959993</v>
      </c>
      <c r="K80" s="6">
        <f t="shared" si="172"/>
        <v>49.735644399999998</v>
      </c>
      <c r="L80" s="6">
        <f t="shared" si="173"/>
        <v>53.716000000000001</v>
      </c>
      <c r="M80" s="6">
        <f>+M81*$M$1</f>
        <v>80.573999999999998</v>
      </c>
      <c r="O80" s="3" t="s">
        <v>140</v>
      </c>
      <c r="P80" s="6">
        <f t="shared" si="175"/>
        <v>67.410454941169476</v>
      </c>
      <c r="Q80" s="6">
        <f t="shared" si="176"/>
        <v>72.805329885699848</v>
      </c>
      <c r="R80" s="6">
        <f t="shared" si="177"/>
        <v>78.631957971379023</v>
      </c>
      <c r="S80" s="6">
        <f t="shared" si="185"/>
        <v>84.92489250607953</v>
      </c>
      <c r="T80" s="6">
        <f t="shared" si="178"/>
        <v>91.721452107224906</v>
      </c>
      <c r="U80" s="6">
        <f t="shared" si="179"/>
        <v>99.06194201017918</v>
      </c>
      <c r="V80" s="6">
        <f t="shared" si="180"/>
        <v>106.98989308799997</v>
      </c>
      <c r="W80" s="6">
        <f t="shared" si="181"/>
        <v>115.55231999999999</v>
      </c>
      <c r="X80" s="6">
        <f t="shared" si="182"/>
        <v>124.80000000000001</v>
      </c>
      <c r="Y80" s="6">
        <f>+Y81*$M$1</f>
        <v>197.6</v>
      </c>
    </row>
    <row r="81" spans="3:25">
      <c r="C81" s="3" t="s">
        <v>36</v>
      </c>
      <c r="D81" s="6">
        <f t="shared" ref="D81" si="186">+E81*0.9259</f>
        <v>27.898637802174708</v>
      </c>
      <c r="E81" s="6">
        <f t="shared" ref="E81" si="187">+F81*0.9259</f>
        <v>30.13137250477882</v>
      </c>
      <c r="F81" s="6">
        <f t="shared" ref="F81" si="188">+G81*0.9259</f>
        <v>32.542793503379222</v>
      </c>
      <c r="G81" s="8">
        <f t="shared" ref="G81" si="189">+H81*0.9259</f>
        <v>35.147201105280509</v>
      </c>
      <c r="H81" s="6">
        <f t="shared" ref="H81" si="190">+I81*0.9259</f>
        <v>37.960040074825045</v>
      </c>
      <c r="I81" s="6">
        <f t="shared" ref="I81" si="191">+J81*0.9259</f>
        <v>40.99799122456534</v>
      </c>
      <c r="J81" s="6">
        <f t="shared" ref="J81" si="192">+K81*0.9259</f>
        <v>44.279070336499991</v>
      </c>
      <c r="K81" s="6">
        <f>+L81*0.9259</f>
        <v>47.822734999999994</v>
      </c>
      <c r="L81" s="9">
        <v>51.65</v>
      </c>
      <c r="M81" s="6">
        <f>+L81*1.5</f>
        <v>77.474999999999994</v>
      </c>
      <c r="O81" s="3" t="s">
        <v>36</v>
      </c>
      <c r="P81" s="6">
        <f t="shared" ref="P81" si="193">+Q81*0.9259</f>
        <v>64.817745135739884</v>
      </c>
      <c r="Q81" s="6">
        <f t="shared" ref="Q81" si="194">+R81*0.9259</f>
        <v>70.005124890095999</v>
      </c>
      <c r="R81" s="6">
        <f t="shared" ref="R81" si="195">+S81*0.9259</f>
        <v>75.607651895556756</v>
      </c>
      <c r="S81" s="8">
        <f t="shared" ref="S81" si="196">+T81*0.9259</f>
        <v>81.658550486614928</v>
      </c>
      <c r="T81" s="6">
        <f t="shared" ref="T81" si="197">+U81*0.9259</f>
        <v>88.193703949254711</v>
      </c>
      <c r="U81" s="6">
        <f t="shared" ref="U81" si="198">+V81*0.9259</f>
        <v>95.251867317479977</v>
      </c>
      <c r="V81" s="6">
        <f t="shared" ref="V81" si="199">+W81*0.9259</f>
        <v>102.87489719999998</v>
      </c>
      <c r="W81" s="6">
        <f>+X81*0.9259</f>
        <v>111.10799999999999</v>
      </c>
      <c r="X81" s="9">
        <v>120</v>
      </c>
      <c r="Y81" s="6">
        <f>+X81+70</f>
        <v>190</v>
      </c>
    </row>
    <row r="82" spans="3:25">
      <c r="C82" s="3" t="s">
        <v>139</v>
      </c>
      <c r="D82" s="6">
        <f t="shared" ref="D82:D88" si="200">+D81*$J$1</f>
        <v>27.480158235142088</v>
      </c>
      <c r="E82" s="6">
        <f t="shared" ref="E82:E88" si="201">+E81*$J$1</f>
        <v>29.679401917207137</v>
      </c>
      <c r="F82" s="6">
        <f t="shared" ref="F82:F88" si="202">+F81*$J$1</f>
        <v>32.054651600828535</v>
      </c>
      <c r="G82" s="6">
        <f t="shared" ref="G82:G88" si="203">+G81*$J$1</f>
        <v>34.6199930887013</v>
      </c>
      <c r="H82" s="6">
        <f t="shared" ref="H82:H88" si="204">+H81*$J$1</f>
        <v>37.39063947370267</v>
      </c>
      <c r="I82" s="6">
        <f t="shared" ref="I82:I88" si="205">+I81*$J$1</f>
        <v>40.383021356196856</v>
      </c>
      <c r="J82" s="6">
        <f t="shared" ref="J82:J88" si="206">+J81*$J$1</f>
        <v>43.61488428145249</v>
      </c>
      <c r="K82" s="6">
        <f t="shared" ref="K82:K88" si="207">+K81*$J$1</f>
        <v>47.105393974999991</v>
      </c>
      <c r="L82" s="6">
        <f>+L81*$J$1</f>
        <v>50.875250000000001</v>
      </c>
      <c r="M82" s="6">
        <f t="shared" ref="M82:M88" si="208">+M81*$J$1</f>
        <v>76.312874999999991</v>
      </c>
      <c r="O82" s="3" t="s">
        <v>139</v>
      </c>
      <c r="P82" s="6">
        <f t="shared" ref="P82:P88" si="209">+P81*$J$1</f>
        <v>63.845478958703787</v>
      </c>
      <c r="Q82" s="6">
        <f t="shared" ref="Q82:Q88" si="210">+Q81*$J$1</f>
        <v>68.955048016744556</v>
      </c>
      <c r="R82" s="6">
        <f t="shared" ref="R82:R88" si="211">+R81*$J$1</f>
        <v>74.473537117123399</v>
      </c>
      <c r="S82" s="6">
        <f t="shared" ref="S82:S88" si="212">+S81*$J$1</f>
        <v>80.433672229315704</v>
      </c>
      <c r="T82" s="6">
        <f t="shared" ref="T82:T88" si="213">+T81*$J$1</f>
        <v>86.870798390015892</v>
      </c>
      <c r="U82" s="6">
        <f t="shared" ref="U82:U88" si="214">+U81*$J$1</f>
        <v>93.82308930771778</v>
      </c>
      <c r="V82" s="6">
        <f t="shared" ref="V82:V88" si="215">+V81*$J$1</f>
        <v>101.33177374199998</v>
      </c>
      <c r="W82" s="6">
        <f t="shared" ref="W82:W88" si="216">+W81*$J$1</f>
        <v>109.44138</v>
      </c>
      <c r="X82" s="6">
        <f>+X81*$J$1</f>
        <v>118.2</v>
      </c>
      <c r="Y82" s="6">
        <f t="shared" ref="Y82:Y88" si="217">+Y81*$J$1</f>
        <v>187.15</v>
      </c>
    </row>
    <row r="83" spans="3:25">
      <c r="C83" s="3" t="s">
        <v>138</v>
      </c>
      <c r="D83" s="6">
        <f t="shared" si="200"/>
        <v>27.067955861614955</v>
      </c>
      <c r="E83" s="6">
        <f t="shared" si="201"/>
        <v>29.234210888449031</v>
      </c>
      <c r="F83" s="6">
        <f t="shared" si="202"/>
        <v>31.573831826816107</v>
      </c>
      <c r="G83" s="6">
        <f t="shared" si="203"/>
        <v>34.100693192370777</v>
      </c>
      <c r="H83" s="6">
        <f t="shared" si="204"/>
        <v>36.829779881597126</v>
      </c>
      <c r="I83" s="6">
        <f t="shared" si="205"/>
        <v>39.777276035853902</v>
      </c>
      <c r="J83" s="6">
        <f t="shared" si="206"/>
        <v>42.960661017230699</v>
      </c>
      <c r="K83" s="6">
        <f t="shared" si="207"/>
        <v>46.398813065374988</v>
      </c>
      <c r="L83" s="6">
        <f t="shared" ref="L83:L88" si="218">+L82*$J$1</f>
        <v>50.112121250000001</v>
      </c>
      <c r="M83" s="6">
        <f t="shared" si="208"/>
        <v>75.168181874999988</v>
      </c>
      <c r="O83" s="3" t="s">
        <v>138</v>
      </c>
      <c r="P83" s="6">
        <f t="shared" si="209"/>
        <v>62.887796774323228</v>
      </c>
      <c r="Q83" s="6">
        <f t="shared" si="210"/>
        <v>67.920722296493381</v>
      </c>
      <c r="R83" s="6">
        <f t="shared" si="211"/>
        <v>73.356434060366553</v>
      </c>
      <c r="S83" s="6">
        <f t="shared" si="212"/>
        <v>79.227167145875967</v>
      </c>
      <c r="T83" s="6">
        <f t="shared" si="213"/>
        <v>85.567736414165651</v>
      </c>
      <c r="U83" s="6">
        <f t="shared" si="214"/>
        <v>92.415742968102009</v>
      </c>
      <c r="V83" s="6">
        <f t="shared" si="215"/>
        <v>99.81179713586998</v>
      </c>
      <c r="W83" s="6">
        <f t="shared" si="216"/>
        <v>107.79975929999999</v>
      </c>
      <c r="X83" s="6">
        <f t="shared" ref="X83:X88" si="219">+X82*$J$1</f>
        <v>116.42700000000001</v>
      </c>
      <c r="Y83" s="6">
        <f t="shared" si="217"/>
        <v>184.34275</v>
      </c>
    </row>
    <row r="84" spans="3:25">
      <c r="C84" s="3" t="s">
        <v>35</v>
      </c>
      <c r="D84" s="6">
        <f t="shared" si="200"/>
        <v>26.661936523690731</v>
      </c>
      <c r="E84" s="6">
        <f t="shared" si="201"/>
        <v>28.795697725122295</v>
      </c>
      <c r="F84" s="6">
        <f t="shared" si="202"/>
        <v>31.100224349413864</v>
      </c>
      <c r="G84" s="6">
        <f t="shared" si="203"/>
        <v>33.589182794485218</v>
      </c>
      <c r="H84" s="6">
        <f t="shared" si="204"/>
        <v>36.277333183373166</v>
      </c>
      <c r="I84" s="6">
        <f t="shared" si="205"/>
        <v>39.180616895316092</v>
      </c>
      <c r="J84" s="6">
        <f t="shared" si="206"/>
        <v>42.316251101972234</v>
      </c>
      <c r="K84" s="6">
        <f t="shared" si="207"/>
        <v>45.702830869394361</v>
      </c>
      <c r="L84" s="6">
        <f t="shared" si="218"/>
        <v>49.360439431250001</v>
      </c>
      <c r="M84" s="6">
        <f t="shared" si="208"/>
        <v>74.040659146874987</v>
      </c>
      <c r="O84" s="3" t="s">
        <v>35</v>
      </c>
      <c r="P84" s="6">
        <f t="shared" si="209"/>
        <v>61.944479822708381</v>
      </c>
      <c r="Q84" s="6">
        <f t="shared" si="210"/>
        <v>66.901911462045973</v>
      </c>
      <c r="R84" s="6">
        <f t="shared" si="211"/>
        <v>72.256087549461057</v>
      </c>
      <c r="S84" s="6">
        <f t="shared" si="212"/>
        <v>78.038759638687822</v>
      </c>
      <c r="T84" s="6">
        <f t="shared" si="213"/>
        <v>84.284220367953168</v>
      </c>
      <c r="U84" s="6">
        <f t="shared" si="214"/>
        <v>91.029506823580476</v>
      </c>
      <c r="V84" s="6">
        <f t="shared" si="215"/>
        <v>98.31462017883193</v>
      </c>
      <c r="W84" s="6">
        <f t="shared" si="216"/>
        <v>106.18276291049999</v>
      </c>
      <c r="X84" s="6">
        <f t="shared" si="219"/>
        <v>114.68059500000001</v>
      </c>
      <c r="Y84" s="6">
        <f t="shared" si="217"/>
        <v>181.57760875</v>
      </c>
    </row>
    <row r="85" spans="3:25">
      <c r="C85" s="3" t="s">
        <v>137</v>
      </c>
      <c r="D85" s="6">
        <f t="shared" si="200"/>
        <v>26.262007475835368</v>
      </c>
      <c r="E85" s="6">
        <f t="shared" si="201"/>
        <v>28.363762259245462</v>
      </c>
      <c r="F85" s="6">
        <f t="shared" si="202"/>
        <v>30.633720984172655</v>
      </c>
      <c r="G85" s="6">
        <f t="shared" si="203"/>
        <v>33.085345052567938</v>
      </c>
      <c r="H85" s="6">
        <f t="shared" si="204"/>
        <v>35.733173185622569</v>
      </c>
      <c r="I85" s="6">
        <f t="shared" si="205"/>
        <v>38.592907641886349</v>
      </c>
      <c r="J85" s="6">
        <f t="shared" si="206"/>
        <v>41.681507335442653</v>
      </c>
      <c r="K85" s="6">
        <f t="shared" si="207"/>
        <v>45.017288406353444</v>
      </c>
      <c r="L85" s="6">
        <f t="shared" si="218"/>
        <v>48.620032839781253</v>
      </c>
      <c r="M85" s="6">
        <f t="shared" si="208"/>
        <v>72.930049259671861</v>
      </c>
      <c r="O85" s="3" t="s">
        <v>137</v>
      </c>
      <c r="P85" s="6">
        <f t="shared" si="209"/>
        <v>61.015312625367756</v>
      </c>
      <c r="Q85" s="6">
        <f t="shared" si="210"/>
        <v>65.898382790115278</v>
      </c>
      <c r="R85" s="6">
        <f t="shared" si="211"/>
        <v>71.172246236219138</v>
      </c>
      <c r="S85" s="6">
        <f t="shared" si="212"/>
        <v>76.868178244107497</v>
      </c>
      <c r="T85" s="6">
        <f t="shared" si="213"/>
        <v>83.019957062433875</v>
      </c>
      <c r="U85" s="6">
        <f t="shared" si="214"/>
        <v>89.664064221226766</v>
      </c>
      <c r="V85" s="6">
        <f t="shared" si="215"/>
        <v>96.839900876149457</v>
      </c>
      <c r="W85" s="6">
        <f t="shared" si="216"/>
        <v>104.59002146684249</v>
      </c>
      <c r="X85" s="6">
        <f t="shared" si="219"/>
        <v>112.960386075</v>
      </c>
      <c r="Y85" s="6">
        <f t="shared" si="217"/>
        <v>178.85394461875001</v>
      </c>
    </row>
    <row r="86" spans="3:25">
      <c r="C86" s="3" t="s">
        <v>136</v>
      </c>
      <c r="D86" s="6">
        <f t="shared" si="200"/>
        <v>25.868077363697836</v>
      </c>
      <c r="E86" s="6">
        <f t="shared" si="201"/>
        <v>27.938305825356778</v>
      </c>
      <c r="F86" s="6">
        <f t="shared" si="202"/>
        <v>30.174215169410065</v>
      </c>
      <c r="G86" s="6">
        <f t="shared" si="203"/>
        <v>32.589064876779418</v>
      </c>
      <c r="H86" s="6">
        <f t="shared" si="204"/>
        <v>35.197175587838231</v>
      </c>
      <c r="I86" s="6">
        <f t="shared" si="205"/>
        <v>38.01401402725805</v>
      </c>
      <c r="J86" s="6">
        <f t="shared" si="206"/>
        <v>41.056284725411011</v>
      </c>
      <c r="K86" s="6">
        <f t="shared" si="207"/>
        <v>44.342029080258143</v>
      </c>
      <c r="L86" s="6">
        <f t="shared" si="218"/>
        <v>47.890732347184532</v>
      </c>
      <c r="M86" s="6">
        <f t="shared" si="208"/>
        <v>71.836098520776787</v>
      </c>
      <c r="O86" s="3" t="s">
        <v>136</v>
      </c>
      <c r="P86" s="6">
        <f t="shared" si="209"/>
        <v>60.100082935987238</v>
      </c>
      <c r="Q86" s="6">
        <f t="shared" si="210"/>
        <v>64.909907048263548</v>
      </c>
      <c r="R86" s="6">
        <f t="shared" si="211"/>
        <v>70.104662542675854</v>
      </c>
      <c r="S86" s="6">
        <f t="shared" si="212"/>
        <v>75.715155570445887</v>
      </c>
      <c r="T86" s="6">
        <f t="shared" si="213"/>
        <v>81.774657706497365</v>
      </c>
      <c r="U86" s="6">
        <f t="shared" si="214"/>
        <v>88.319103257908367</v>
      </c>
      <c r="V86" s="6">
        <f t="shared" si="215"/>
        <v>95.387302363007208</v>
      </c>
      <c r="W86" s="6">
        <f t="shared" si="216"/>
        <v>103.02117114483985</v>
      </c>
      <c r="X86" s="6">
        <f t="shared" si="219"/>
        <v>111.265980283875</v>
      </c>
      <c r="Y86" s="6">
        <f t="shared" si="217"/>
        <v>176.17113544946875</v>
      </c>
    </row>
    <row r="87" spans="3:25">
      <c r="C87" s="3" t="s">
        <v>34</v>
      </c>
      <c r="D87" s="6">
        <f t="shared" si="200"/>
        <v>25.480056203242366</v>
      </c>
      <c r="E87" s="6">
        <f t="shared" si="201"/>
        <v>27.519231237976427</v>
      </c>
      <c r="F87" s="6">
        <f t="shared" si="202"/>
        <v>29.721601941868915</v>
      </c>
      <c r="G87" s="6">
        <f t="shared" si="203"/>
        <v>32.100228903627723</v>
      </c>
      <c r="H87" s="6">
        <f t="shared" si="204"/>
        <v>34.66921795402066</v>
      </c>
      <c r="I87" s="6">
        <f t="shared" si="205"/>
        <v>37.443803816849176</v>
      </c>
      <c r="J87" s="6">
        <f t="shared" si="206"/>
        <v>40.440440454529842</v>
      </c>
      <c r="K87" s="6">
        <f t="shared" si="207"/>
        <v>43.676898644054269</v>
      </c>
      <c r="L87" s="6">
        <f t="shared" si="218"/>
        <v>47.172371361976765</v>
      </c>
      <c r="M87" s="6">
        <f t="shared" si="208"/>
        <v>70.758557042965137</v>
      </c>
      <c r="O87" s="3" t="s">
        <v>34</v>
      </c>
      <c r="P87" s="6">
        <f t="shared" si="209"/>
        <v>59.198581691947432</v>
      </c>
      <c r="Q87" s="6">
        <f t="shared" si="210"/>
        <v>63.936258442539597</v>
      </c>
      <c r="R87" s="6">
        <f t="shared" si="211"/>
        <v>69.053092604535721</v>
      </c>
      <c r="S87" s="6">
        <f t="shared" si="212"/>
        <v>74.5794282368892</v>
      </c>
      <c r="T87" s="6">
        <f t="shared" si="213"/>
        <v>80.548037840899909</v>
      </c>
      <c r="U87" s="6">
        <f t="shared" si="214"/>
        <v>86.994316709039737</v>
      </c>
      <c r="V87" s="6">
        <f t="shared" si="215"/>
        <v>93.956492827562101</v>
      </c>
      <c r="W87" s="6">
        <f t="shared" si="216"/>
        <v>101.47585357766725</v>
      </c>
      <c r="X87" s="6">
        <f t="shared" si="219"/>
        <v>109.59699057961687</v>
      </c>
      <c r="Y87" s="6">
        <f t="shared" si="217"/>
        <v>173.52856841772672</v>
      </c>
    </row>
    <row r="88" spans="3:25">
      <c r="C88" s="3" t="s">
        <v>135</v>
      </c>
      <c r="D88" s="6">
        <f t="shared" si="200"/>
        <v>25.09785536019373</v>
      </c>
      <c r="E88" s="6">
        <f t="shared" si="201"/>
        <v>27.10644276940678</v>
      </c>
      <c r="F88" s="6">
        <f t="shared" si="202"/>
        <v>29.275777912740882</v>
      </c>
      <c r="G88" s="6">
        <f t="shared" si="203"/>
        <v>31.618725470073308</v>
      </c>
      <c r="H88" s="6">
        <f t="shared" si="204"/>
        <v>34.149179684710347</v>
      </c>
      <c r="I88" s="6">
        <f t="shared" si="205"/>
        <v>36.882146759596438</v>
      </c>
      <c r="J88" s="6">
        <f t="shared" si="206"/>
        <v>39.833833847711894</v>
      </c>
      <c r="K88" s="6">
        <f t="shared" si="207"/>
        <v>43.021745164393451</v>
      </c>
      <c r="L88" s="6">
        <f t="shared" si="218"/>
        <v>46.464785791547115</v>
      </c>
      <c r="M88" s="6">
        <f t="shared" si="208"/>
        <v>69.697178687320658</v>
      </c>
      <c r="O88" s="3" t="s">
        <v>135</v>
      </c>
      <c r="P88" s="6">
        <f t="shared" si="209"/>
        <v>58.310602966568219</v>
      </c>
      <c r="Q88" s="6">
        <f t="shared" si="210"/>
        <v>62.977214565901505</v>
      </c>
      <c r="R88" s="6">
        <f t="shared" si="211"/>
        <v>68.017296215467681</v>
      </c>
      <c r="S88" s="6">
        <f t="shared" si="212"/>
        <v>73.460736813335856</v>
      </c>
      <c r="T88" s="6">
        <f t="shared" si="213"/>
        <v>79.339817273286414</v>
      </c>
      <c r="U88" s="6">
        <f t="shared" si="214"/>
        <v>85.689401958404133</v>
      </c>
      <c r="V88" s="6">
        <f t="shared" si="215"/>
        <v>92.547145435148664</v>
      </c>
      <c r="W88" s="6">
        <f t="shared" si="216"/>
        <v>99.953715774002248</v>
      </c>
      <c r="X88" s="6">
        <f t="shared" si="219"/>
        <v>107.95303572092261</v>
      </c>
      <c r="Y88" s="6">
        <f t="shared" si="217"/>
        <v>170.9256398914608</v>
      </c>
    </row>
    <row r="90" spans="3:25">
      <c r="C90" s="14" t="s">
        <v>47</v>
      </c>
      <c r="O90" s="26" t="s">
        <v>50</v>
      </c>
    </row>
    <row r="91" spans="3:25">
      <c r="C91" s="13" t="s">
        <v>144</v>
      </c>
      <c r="D91" s="6">
        <f t="shared" ref="D91:D100" si="220">+D92*$M$1</f>
        <v>47.141515560316307</v>
      </c>
      <c r="E91" s="6">
        <f t="shared" ref="E91:E100" si="221">+E92*$M$1</f>
        <v>50.914262404488952</v>
      </c>
      <c r="F91" s="6">
        <f t="shared" ref="F91:F100" si="222">+F92*$M$1</f>
        <v>54.988943087254512</v>
      </c>
      <c r="G91" s="6">
        <f>+G92*$M$1</f>
        <v>59.38972144643536</v>
      </c>
      <c r="H91" s="6">
        <f t="shared" ref="H91:H100" si="223">+H92*$M$1</f>
        <v>64.142695157614611</v>
      </c>
      <c r="I91" s="6">
        <f t="shared" ref="I91:I100" si="224">+I92*$M$1</f>
        <v>69.276050499637762</v>
      </c>
      <c r="J91" s="6">
        <f t="shared" ref="J91:J100" si="225">+J92*$M$1</f>
        <v>74.820229506034934</v>
      </c>
      <c r="K91" s="6">
        <f t="shared" ref="K91:K100" si="226">+K92*$M$1</f>
        <v>80.808110493611579</v>
      </c>
      <c r="L91" s="6">
        <f t="shared" ref="L91:L100" si="227">+L92*$M$1</f>
        <v>87.275203038785577</v>
      </c>
      <c r="M91" s="6">
        <f t="shared" ref="M91:M99" si="228">+M92*$M$1</f>
        <v>130.91280455817838</v>
      </c>
      <c r="O91" s="13" t="s">
        <v>144</v>
      </c>
      <c r="P91" s="6">
        <f t="shared" ref="P91:P100" si="229">+P92*$M$1</f>
        <v>167.90566939732742</v>
      </c>
      <c r="Q91" s="6">
        <f t="shared" ref="Q91:Q100" si="230">+Q92*$M$1</f>
        <v>181.34320055872919</v>
      </c>
      <c r="R91" s="6">
        <f t="shared" ref="R91:R100" si="231">+R92*$M$1</f>
        <v>195.85614057536367</v>
      </c>
      <c r="S91" s="6">
        <f>+S92*$M$1</f>
        <v>211.53055467692374</v>
      </c>
      <c r="T91" s="6">
        <f t="shared" ref="T91:T100" si="232">+T92*$M$1</f>
        <v>228.45939591416322</v>
      </c>
      <c r="U91" s="6">
        <f t="shared" ref="U91:U100" si="233">+U92*$M$1</f>
        <v>246.7430563928753</v>
      </c>
      <c r="V91" s="6">
        <f t="shared" ref="V91:V100" si="234">+V92*$M$1</f>
        <v>266.48996262325886</v>
      </c>
      <c r="W91" s="6">
        <f t="shared" ref="W91:W100" si="235">+W92*$M$1</f>
        <v>287.81721851523793</v>
      </c>
      <c r="X91" s="6">
        <f t="shared" ref="X91:X100" si="236">+X92*$M$1</f>
        <v>310.85129983285231</v>
      </c>
      <c r="Y91" s="6">
        <f t="shared" ref="Y91:Y99" si="237">+Y92*$M$1</f>
        <v>414.46839977713643</v>
      </c>
    </row>
    <row r="92" spans="3:25">
      <c r="C92" s="3" t="s">
        <v>39</v>
      </c>
      <c r="D92" s="6">
        <f t="shared" si="220"/>
        <v>45.328380346457983</v>
      </c>
      <c r="E92" s="6">
        <f t="shared" si="221"/>
        <v>48.956021542777833</v>
      </c>
      <c r="F92" s="6">
        <f t="shared" si="222"/>
        <v>52.873983737744723</v>
      </c>
      <c r="G92" s="20">
        <f>+G93*$M$1</f>
        <v>57.105501390803227</v>
      </c>
      <c r="H92" s="6">
        <f t="shared" si="223"/>
        <v>61.675668420783275</v>
      </c>
      <c r="I92" s="6">
        <f t="shared" si="224"/>
        <v>66.61158701888246</v>
      </c>
      <c r="J92" s="6">
        <f t="shared" si="225"/>
        <v>71.942528371187436</v>
      </c>
      <c r="K92" s="6">
        <f t="shared" si="226"/>
        <v>77.700106243857292</v>
      </c>
      <c r="L92" s="6">
        <f t="shared" si="227"/>
        <v>83.918464460370743</v>
      </c>
      <c r="M92" s="6">
        <f t="shared" si="228"/>
        <v>125.87769669055612</v>
      </c>
      <c r="O92" s="3" t="s">
        <v>39</v>
      </c>
      <c r="P92" s="6">
        <f t="shared" si="229"/>
        <v>161.44775903589175</v>
      </c>
      <c r="Q92" s="6">
        <f t="shared" si="230"/>
        <v>174.36846207570113</v>
      </c>
      <c r="R92" s="6">
        <f t="shared" si="231"/>
        <v>188.32321209169584</v>
      </c>
      <c r="S92" s="20">
        <f>+S93*$M$1</f>
        <v>203.39476411242666</v>
      </c>
      <c r="T92" s="6">
        <f t="shared" si="232"/>
        <v>219.67249607131077</v>
      </c>
      <c r="U92" s="6">
        <f t="shared" si="233"/>
        <v>237.25293883930317</v>
      </c>
      <c r="V92" s="6">
        <f t="shared" si="234"/>
        <v>256.24034867621043</v>
      </c>
      <c r="W92" s="6">
        <f t="shared" si="235"/>
        <v>276.74732549542108</v>
      </c>
      <c r="X92" s="6">
        <f t="shared" si="236"/>
        <v>298.89548060851183</v>
      </c>
      <c r="Y92" s="6">
        <f t="shared" si="237"/>
        <v>398.52730747801576</v>
      </c>
    </row>
    <row r="93" spans="3:25">
      <c r="C93" s="3" t="s">
        <v>143</v>
      </c>
      <c r="D93" s="6">
        <f t="shared" si="220"/>
        <v>43.584981102363443</v>
      </c>
      <c r="E93" s="6">
        <f t="shared" si="221"/>
        <v>47.073097637286374</v>
      </c>
      <c r="F93" s="6">
        <f t="shared" si="222"/>
        <v>50.840368978600694</v>
      </c>
      <c r="G93" s="6">
        <f t="shared" ref="G93:G100" si="238">+G94*$M$1</f>
        <v>54.909135952695408</v>
      </c>
      <c r="H93" s="6">
        <f t="shared" si="223"/>
        <v>59.303527327676221</v>
      </c>
      <c r="I93" s="6">
        <f t="shared" si="224"/>
        <v>64.049602902771596</v>
      </c>
      <c r="J93" s="6">
        <f t="shared" si="225"/>
        <v>69.175508049218692</v>
      </c>
      <c r="K93" s="6">
        <f t="shared" si="226"/>
        <v>74.711640619093544</v>
      </c>
      <c r="L93" s="6">
        <f t="shared" si="227"/>
        <v>80.690831211894945</v>
      </c>
      <c r="M93" s="6">
        <f t="shared" si="228"/>
        <v>121.03624681784243</v>
      </c>
      <c r="O93" s="3" t="s">
        <v>143</v>
      </c>
      <c r="P93" s="6">
        <f t="shared" si="229"/>
        <v>155.23822984220359</v>
      </c>
      <c r="Q93" s="6">
        <f t="shared" si="230"/>
        <v>167.66198276509724</v>
      </c>
      <c r="R93" s="6">
        <f t="shared" si="231"/>
        <v>181.08001162663061</v>
      </c>
      <c r="S93" s="6">
        <f t="shared" ref="S93:S100" si="239">+S94*$M$1</f>
        <v>195.571888569641</v>
      </c>
      <c r="T93" s="6">
        <f t="shared" si="232"/>
        <v>211.22355391472189</v>
      </c>
      <c r="U93" s="6">
        <f t="shared" si="233"/>
        <v>228.12782580702228</v>
      </c>
      <c r="V93" s="6">
        <f t="shared" si="234"/>
        <v>246.38495065020231</v>
      </c>
      <c r="W93" s="6">
        <f t="shared" si="235"/>
        <v>266.10319759175104</v>
      </c>
      <c r="X93" s="6">
        <f t="shared" si="236"/>
        <v>287.39950058510755</v>
      </c>
      <c r="Y93" s="6">
        <f t="shared" si="237"/>
        <v>383.19933411347665</v>
      </c>
    </row>
    <row r="94" spans="3:25">
      <c r="C94" s="3" t="s">
        <v>146</v>
      </c>
      <c r="D94" s="6">
        <f t="shared" si="220"/>
        <v>41.908635675349466</v>
      </c>
      <c r="E94" s="6">
        <f t="shared" si="221"/>
        <v>45.262593882006129</v>
      </c>
      <c r="F94" s="6">
        <f t="shared" si="222"/>
        <v>48.884970171731432</v>
      </c>
      <c r="G94" s="6">
        <f t="shared" si="238"/>
        <v>52.797246108360966</v>
      </c>
      <c r="H94" s="6">
        <f t="shared" si="223"/>
        <v>57.022622430457901</v>
      </c>
      <c r="I94" s="6">
        <f t="shared" si="224"/>
        <v>61.586156637280382</v>
      </c>
      <c r="J94" s="6">
        <f t="shared" si="225"/>
        <v>66.514911585787203</v>
      </c>
      <c r="K94" s="6">
        <f t="shared" si="226"/>
        <v>71.838115979897637</v>
      </c>
      <c r="L94" s="6">
        <f t="shared" si="227"/>
        <v>77.587337703745135</v>
      </c>
      <c r="M94" s="6">
        <f t="shared" si="228"/>
        <v>116.38100655561772</v>
      </c>
      <c r="O94" s="3" t="s">
        <v>146</v>
      </c>
      <c r="P94" s="6">
        <f t="shared" si="229"/>
        <v>149.26752869442652</v>
      </c>
      <c r="Q94" s="6">
        <f t="shared" si="230"/>
        <v>161.21344496643965</v>
      </c>
      <c r="R94" s="6">
        <f t="shared" si="231"/>
        <v>174.11539579483713</v>
      </c>
      <c r="S94" s="6">
        <f t="shared" si="239"/>
        <v>188.04989285542405</v>
      </c>
      <c r="T94" s="6">
        <f t="shared" si="232"/>
        <v>203.09957107184798</v>
      </c>
      <c r="U94" s="6">
        <f t="shared" si="233"/>
        <v>219.35367866059835</v>
      </c>
      <c r="V94" s="6">
        <f t="shared" si="234"/>
        <v>236.90860639442531</v>
      </c>
      <c r="W94" s="6">
        <f t="shared" si="235"/>
        <v>255.86845922283752</v>
      </c>
      <c r="X94" s="6">
        <f t="shared" si="236"/>
        <v>276.34567363952647</v>
      </c>
      <c r="Y94" s="6">
        <f t="shared" si="237"/>
        <v>368.46089818603525</v>
      </c>
    </row>
    <row r="95" spans="3:25">
      <c r="C95" s="3" t="s">
        <v>38</v>
      </c>
      <c r="D95" s="6">
        <f t="shared" si="220"/>
        <v>40.296765072451407</v>
      </c>
      <c r="E95" s="6">
        <f t="shared" si="221"/>
        <v>43.521724886544355</v>
      </c>
      <c r="F95" s="6">
        <f t="shared" si="222"/>
        <v>47.00477901128022</v>
      </c>
      <c r="G95" s="6">
        <f t="shared" si="238"/>
        <v>50.766582796500927</v>
      </c>
      <c r="H95" s="6">
        <f t="shared" si="223"/>
        <v>54.829444644671057</v>
      </c>
      <c r="I95" s="6">
        <f t="shared" si="224"/>
        <v>59.217458305077287</v>
      </c>
      <c r="J95" s="6">
        <f t="shared" si="225"/>
        <v>63.956645755564615</v>
      </c>
      <c r="K95" s="6">
        <f t="shared" si="226"/>
        <v>69.075111519132335</v>
      </c>
      <c r="L95" s="6">
        <f t="shared" si="227"/>
        <v>74.603209330524166</v>
      </c>
      <c r="M95" s="6">
        <f t="shared" si="228"/>
        <v>111.90481399578626</v>
      </c>
      <c r="O95" s="3" t="s">
        <v>38</v>
      </c>
      <c r="P95" s="6">
        <f t="shared" si="229"/>
        <v>143.52646989848702</v>
      </c>
      <c r="Q95" s="6">
        <f t="shared" si="230"/>
        <v>155.01292785234583</v>
      </c>
      <c r="R95" s="6">
        <f t="shared" si="231"/>
        <v>167.418649802728</v>
      </c>
      <c r="S95" s="6">
        <f t="shared" si="239"/>
        <v>180.81720466867696</v>
      </c>
      <c r="T95" s="6">
        <f t="shared" si="232"/>
        <v>195.28804910754613</v>
      </c>
      <c r="U95" s="6">
        <f t="shared" si="233"/>
        <v>210.91699871211378</v>
      </c>
      <c r="V95" s="6">
        <f t="shared" si="234"/>
        <v>227.79673691771663</v>
      </c>
      <c r="W95" s="6">
        <f t="shared" si="235"/>
        <v>246.02736463734377</v>
      </c>
      <c r="X95" s="6">
        <f t="shared" si="236"/>
        <v>265.71699388416005</v>
      </c>
      <c r="Y95" s="6">
        <f t="shared" si="237"/>
        <v>354.28932517888006</v>
      </c>
    </row>
    <row r="96" spans="3:25">
      <c r="C96" s="3" t="s">
        <v>145</v>
      </c>
      <c r="D96" s="6">
        <f t="shared" si="220"/>
        <v>38.746889492741737</v>
      </c>
      <c r="E96" s="6">
        <f t="shared" si="221"/>
        <v>41.847812390908032</v>
      </c>
      <c r="F96" s="6">
        <f t="shared" si="222"/>
        <v>45.196902895461747</v>
      </c>
      <c r="G96" s="6">
        <f t="shared" si="238"/>
        <v>48.814021919712431</v>
      </c>
      <c r="H96" s="6">
        <f t="shared" si="223"/>
        <v>52.720619850645242</v>
      </c>
      <c r="I96" s="6">
        <f t="shared" si="224"/>
        <v>56.939863754882005</v>
      </c>
      <c r="J96" s="6">
        <f t="shared" si="225"/>
        <v>61.496774764965977</v>
      </c>
      <c r="K96" s="6">
        <f t="shared" si="226"/>
        <v>66.418376460704167</v>
      </c>
      <c r="L96" s="6">
        <f t="shared" si="227"/>
        <v>71.733855125504007</v>
      </c>
      <c r="M96" s="6">
        <f t="shared" si="228"/>
        <v>107.60078268825602</v>
      </c>
      <c r="O96" s="3" t="s">
        <v>145</v>
      </c>
      <c r="P96" s="6">
        <f t="shared" si="229"/>
        <v>138.00622105623751</v>
      </c>
      <c r="Q96" s="6">
        <f t="shared" si="230"/>
        <v>149.05089216571713</v>
      </c>
      <c r="R96" s="6">
        <f t="shared" si="231"/>
        <v>160.97947096416152</v>
      </c>
      <c r="S96" s="6">
        <f t="shared" si="239"/>
        <v>173.86269679680476</v>
      </c>
      <c r="T96" s="6">
        <f t="shared" si="232"/>
        <v>187.77697029571743</v>
      </c>
      <c r="U96" s="6">
        <f t="shared" si="233"/>
        <v>202.80480645395556</v>
      </c>
      <c r="V96" s="6">
        <f t="shared" si="234"/>
        <v>219.03532395934292</v>
      </c>
      <c r="W96" s="6">
        <f t="shared" si="235"/>
        <v>236.56477368975362</v>
      </c>
      <c r="X96" s="6">
        <f t="shared" si="236"/>
        <v>255.49710950400004</v>
      </c>
      <c r="Y96" s="6">
        <f t="shared" si="237"/>
        <v>340.66281267200003</v>
      </c>
    </row>
    <row r="97" spans="3:25">
      <c r="C97" s="3" t="s">
        <v>142</v>
      </c>
      <c r="D97" s="6">
        <f t="shared" si="220"/>
        <v>37.256624512251669</v>
      </c>
      <c r="E97" s="6">
        <f t="shared" si="221"/>
        <v>40.238281145103876</v>
      </c>
      <c r="F97" s="6">
        <f t="shared" si="222"/>
        <v>43.458560476405523</v>
      </c>
      <c r="G97" s="6">
        <f t="shared" si="238"/>
        <v>46.93655953818503</v>
      </c>
      <c r="H97" s="6">
        <f t="shared" si="223"/>
        <v>50.692903702543504</v>
      </c>
      <c r="I97" s="6">
        <f t="shared" si="224"/>
        <v>54.749868995078849</v>
      </c>
      <c r="J97" s="6">
        <f t="shared" si="225"/>
        <v>59.131514197082666</v>
      </c>
      <c r="K97" s="6">
        <f t="shared" si="226"/>
        <v>63.863823519907847</v>
      </c>
      <c r="L97" s="6">
        <f t="shared" si="227"/>
        <v>68.974860697600008</v>
      </c>
      <c r="M97" s="6">
        <f t="shared" si="228"/>
        <v>103.46229104640001</v>
      </c>
      <c r="O97" s="3" t="s">
        <v>142</v>
      </c>
      <c r="P97" s="6">
        <f t="shared" si="229"/>
        <v>132.69828947715143</v>
      </c>
      <c r="Q97" s="6">
        <f t="shared" si="230"/>
        <v>143.31816554395877</v>
      </c>
      <c r="R97" s="6">
        <f t="shared" si="231"/>
        <v>154.78795285015531</v>
      </c>
      <c r="S97" s="6">
        <f t="shared" si="239"/>
        <v>167.17566999692764</v>
      </c>
      <c r="T97" s="6">
        <f t="shared" si="232"/>
        <v>180.55477913049754</v>
      </c>
      <c r="U97" s="6">
        <f t="shared" si="233"/>
        <v>195.00462159034188</v>
      </c>
      <c r="V97" s="6">
        <f t="shared" si="234"/>
        <v>210.6108884224451</v>
      </c>
      <c r="W97" s="6">
        <f t="shared" si="235"/>
        <v>227.46612854784001</v>
      </c>
      <c r="X97" s="6">
        <f t="shared" si="236"/>
        <v>245.67029760000003</v>
      </c>
      <c r="Y97" s="6">
        <f t="shared" si="237"/>
        <v>327.56039680000004</v>
      </c>
    </row>
    <row r="98" spans="3:25">
      <c r="C98" s="3" t="s">
        <v>37</v>
      </c>
      <c r="D98" s="6">
        <f t="shared" si="220"/>
        <v>35.823677415626605</v>
      </c>
      <c r="E98" s="6">
        <f t="shared" si="221"/>
        <v>38.690654947215265</v>
      </c>
      <c r="F98" s="6">
        <f t="shared" si="222"/>
        <v>41.787077381159158</v>
      </c>
      <c r="G98" s="6">
        <f t="shared" si="238"/>
        <v>45.131307248254835</v>
      </c>
      <c r="H98" s="6">
        <f t="shared" si="223"/>
        <v>48.743176637061062</v>
      </c>
      <c r="I98" s="6">
        <f t="shared" si="224"/>
        <v>52.644104802960427</v>
      </c>
      <c r="J98" s="6">
        <f t="shared" si="225"/>
        <v>56.857225189502564</v>
      </c>
      <c r="K98" s="6">
        <f t="shared" si="226"/>
        <v>61.407522615296003</v>
      </c>
      <c r="L98" s="6">
        <f t="shared" si="227"/>
        <v>66.321981440000002</v>
      </c>
      <c r="M98" s="6">
        <f t="shared" si="228"/>
        <v>99.482972160000003</v>
      </c>
      <c r="O98" s="3" t="s">
        <v>37</v>
      </c>
      <c r="P98" s="6">
        <f t="shared" si="229"/>
        <v>127.5945091126456</v>
      </c>
      <c r="Q98" s="6">
        <f t="shared" si="230"/>
        <v>137.80592840765266</v>
      </c>
      <c r="R98" s="6">
        <f t="shared" si="231"/>
        <v>148.83457004822625</v>
      </c>
      <c r="S98" s="6">
        <f t="shared" si="239"/>
        <v>160.74583653550735</v>
      </c>
      <c r="T98" s="6">
        <f t="shared" si="232"/>
        <v>173.61036454855531</v>
      </c>
      <c r="U98" s="6">
        <f t="shared" si="233"/>
        <v>187.50444383686718</v>
      </c>
      <c r="V98" s="6">
        <f t="shared" si="234"/>
        <v>202.51046963696643</v>
      </c>
      <c r="W98" s="6">
        <f t="shared" si="235"/>
        <v>218.717431296</v>
      </c>
      <c r="X98" s="6">
        <f t="shared" si="236"/>
        <v>236.22144000000003</v>
      </c>
      <c r="Y98" s="6">
        <f t="shared" si="237"/>
        <v>314.96192000000002</v>
      </c>
    </row>
    <row r="99" spans="3:25">
      <c r="C99" s="3" t="s">
        <v>141</v>
      </c>
      <c r="D99" s="6">
        <f t="shared" si="220"/>
        <v>34.445843668871731</v>
      </c>
      <c r="E99" s="6">
        <f t="shared" si="221"/>
        <v>37.202552833860828</v>
      </c>
      <c r="F99" s="6">
        <f t="shared" si="222"/>
        <v>40.179882097268418</v>
      </c>
      <c r="G99" s="6">
        <f t="shared" si="238"/>
        <v>43.395487738706571</v>
      </c>
      <c r="H99" s="6">
        <f t="shared" si="223"/>
        <v>46.868439074097175</v>
      </c>
      <c r="I99" s="6">
        <f t="shared" si="224"/>
        <v>50.6193315413081</v>
      </c>
      <c r="J99" s="6">
        <f t="shared" si="225"/>
        <v>54.670408836060155</v>
      </c>
      <c r="K99" s="6">
        <f t="shared" si="226"/>
        <v>59.045694822400002</v>
      </c>
      <c r="L99" s="6">
        <f t="shared" si="227"/>
        <v>63.771136000000006</v>
      </c>
      <c r="M99" s="6">
        <f t="shared" si="228"/>
        <v>95.656704000000005</v>
      </c>
      <c r="O99" s="3" t="s">
        <v>141</v>
      </c>
      <c r="P99" s="6">
        <f t="shared" si="229"/>
        <v>122.68702799292845</v>
      </c>
      <c r="Q99" s="6">
        <f t="shared" si="230"/>
        <v>132.5057003919737</v>
      </c>
      <c r="R99" s="6">
        <f t="shared" si="231"/>
        <v>143.11016350790985</v>
      </c>
      <c r="S99" s="6">
        <f t="shared" si="239"/>
        <v>154.56330436106475</v>
      </c>
      <c r="T99" s="6">
        <f t="shared" si="232"/>
        <v>166.93304283514934</v>
      </c>
      <c r="U99" s="6">
        <f t="shared" si="233"/>
        <v>180.29273445852613</v>
      </c>
      <c r="V99" s="6">
        <f t="shared" si="234"/>
        <v>194.72160542016002</v>
      </c>
      <c r="W99" s="6">
        <f t="shared" si="235"/>
        <v>210.30522239999999</v>
      </c>
      <c r="X99" s="6">
        <f t="shared" si="236"/>
        <v>227.13600000000002</v>
      </c>
      <c r="Y99" s="6">
        <f t="shared" si="237"/>
        <v>302.84800000000001</v>
      </c>
    </row>
    <row r="100" spans="3:25">
      <c r="C100" s="3" t="s">
        <v>140</v>
      </c>
      <c r="D100" s="6">
        <f t="shared" si="220"/>
        <v>33.121003527761282</v>
      </c>
      <c r="E100" s="6">
        <f t="shared" si="221"/>
        <v>35.77168541717387</v>
      </c>
      <c r="F100" s="6">
        <f t="shared" si="222"/>
        <v>38.634502016604245</v>
      </c>
      <c r="G100" s="6">
        <f t="shared" si="238"/>
        <v>41.726430517987083</v>
      </c>
      <c r="H100" s="6">
        <f t="shared" si="223"/>
        <v>45.06580680201651</v>
      </c>
      <c r="I100" s="6">
        <f t="shared" si="224"/>
        <v>48.672434174334711</v>
      </c>
      <c r="J100" s="6">
        <f t="shared" si="225"/>
        <v>52.567700803903996</v>
      </c>
      <c r="K100" s="6">
        <f t="shared" si="226"/>
        <v>56.774706559999998</v>
      </c>
      <c r="L100" s="6">
        <f t="shared" si="227"/>
        <v>61.318400000000004</v>
      </c>
      <c r="M100" s="6">
        <f>+M101*$M$1</f>
        <v>91.977599999999995</v>
      </c>
      <c r="O100" s="3" t="s">
        <v>140</v>
      </c>
      <c r="P100" s="6">
        <f t="shared" si="229"/>
        <v>117.96829614704659</v>
      </c>
      <c r="Q100" s="6">
        <f t="shared" si="230"/>
        <v>127.40932729997472</v>
      </c>
      <c r="R100" s="6">
        <f t="shared" si="231"/>
        <v>137.60592644991331</v>
      </c>
      <c r="S100" s="6">
        <f t="shared" si="239"/>
        <v>148.61856188563917</v>
      </c>
      <c r="T100" s="6">
        <f t="shared" si="232"/>
        <v>160.51254118764359</v>
      </c>
      <c r="U100" s="6">
        <f t="shared" si="233"/>
        <v>173.35839851781358</v>
      </c>
      <c r="V100" s="6">
        <f t="shared" si="234"/>
        <v>187.232312904</v>
      </c>
      <c r="W100" s="6">
        <f t="shared" si="235"/>
        <v>202.21655999999999</v>
      </c>
      <c r="X100" s="6">
        <f t="shared" si="236"/>
        <v>218.4</v>
      </c>
      <c r="Y100" s="6">
        <f>+Y101*$M$1</f>
        <v>291.2</v>
      </c>
    </row>
    <row r="101" spans="3:25">
      <c r="C101" s="3" t="s">
        <v>36</v>
      </c>
      <c r="D101" s="6">
        <f t="shared" ref="D101" si="240">+E101*0.9259</f>
        <v>31.847118776693542</v>
      </c>
      <c r="E101" s="6">
        <f t="shared" ref="E101" si="241">+F101*0.9259</f>
        <v>34.39585136266718</v>
      </c>
      <c r="F101" s="6">
        <f t="shared" ref="F101" si="242">+G101*0.9259</f>
        <v>37.148559631350231</v>
      </c>
      <c r="G101" s="8">
        <f t="shared" ref="G101" si="243">+H101*0.9259</f>
        <v>40.121567805756811</v>
      </c>
      <c r="H101" s="6">
        <f t="shared" ref="H101" si="244">+I101*0.9259</f>
        <v>43.332506540400487</v>
      </c>
      <c r="I101" s="6">
        <f t="shared" ref="I101" si="245">+J101*0.9259</f>
        <v>46.800417475321836</v>
      </c>
      <c r="J101" s="6">
        <f t="shared" ref="J101" si="246">+K101*0.9259</f>
        <v>50.545866157599995</v>
      </c>
      <c r="K101" s="6">
        <f>+L101*0.9259</f>
        <v>54.591063999999996</v>
      </c>
      <c r="L101" s="9">
        <v>58.96</v>
      </c>
      <c r="M101" s="6">
        <f>+L101*1.5</f>
        <v>88.44</v>
      </c>
      <c r="O101" s="3" t="s">
        <v>36</v>
      </c>
      <c r="P101" s="6">
        <f t="shared" ref="P101" si="247">+Q101*0.9259</f>
        <v>113.43105398754479</v>
      </c>
      <c r="Q101" s="6">
        <f t="shared" ref="Q101" si="248">+R101*0.9259</f>
        <v>122.508968557668</v>
      </c>
      <c r="R101" s="6">
        <f t="shared" ref="R101" si="249">+S101*0.9259</f>
        <v>132.31339081722433</v>
      </c>
      <c r="S101" s="8">
        <f t="shared" ref="S101" si="250">+T101*0.9259</f>
        <v>142.90246335157613</v>
      </c>
      <c r="T101" s="6">
        <f t="shared" ref="T101" si="251">+U101*0.9259</f>
        <v>154.33898191119576</v>
      </c>
      <c r="U101" s="6">
        <f t="shared" ref="U101" si="252">+V101*0.9259</f>
        <v>166.69076780558999</v>
      </c>
      <c r="V101" s="6">
        <f t="shared" ref="V101" si="253">+W101*0.9259</f>
        <v>180.03107009999999</v>
      </c>
      <c r="W101" s="6">
        <f>+X101*0.9259</f>
        <v>194.43899999999999</v>
      </c>
      <c r="X101" s="9">
        <v>210</v>
      </c>
      <c r="Y101" s="6">
        <f>+X101+70</f>
        <v>280</v>
      </c>
    </row>
    <row r="102" spans="3:25">
      <c r="C102" s="3" t="s">
        <v>139</v>
      </c>
      <c r="D102" s="6">
        <f t="shared" ref="D102:D108" si="254">+D101*$J$1</f>
        <v>31.369411995043137</v>
      </c>
      <c r="E102" s="6">
        <f t="shared" ref="E102:E108" si="255">+E101*$J$1</f>
        <v>33.879913592227169</v>
      </c>
      <c r="F102" s="6">
        <f t="shared" ref="F102:F108" si="256">+F101*$J$1</f>
        <v>36.591331236879981</v>
      </c>
      <c r="G102" s="6">
        <f t="shared" ref="G102:G108" si="257">+G101*$J$1</f>
        <v>39.519744288670459</v>
      </c>
      <c r="H102" s="6">
        <f t="shared" ref="H102:H108" si="258">+H101*$J$1</f>
        <v>42.682518942294479</v>
      </c>
      <c r="I102" s="6">
        <f t="shared" ref="I102:I108" si="259">+I101*$J$1</f>
        <v>46.098411213192009</v>
      </c>
      <c r="J102" s="6">
        <f t="shared" ref="J102:J108" si="260">+J101*$J$1</f>
        <v>49.787678165235995</v>
      </c>
      <c r="K102" s="6">
        <f t="shared" ref="K102:K108" si="261">+K101*$J$1</f>
        <v>53.772198039999992</v>
      </c>
      <c r="L102" s="6">
        <f>+L101*$J$1</f>
        <v>58.075600000000001</v>
      </c>
      <c r="M102" s="6">
        <f t="shared" ref="M102:M108" si="262">+M101*$J$1</f>
        <v>87.113399999999999</v>
      </c>
      <c r="O102" s="3" t="s">
        <v>139</v>
      </c>
      <c r="P102" s="6">
        <f t="shared" ref="P102:P108" si="263">+P101*$J$1</f>
        <v>111.72958817773161</v>
      </c>
      <c r="Q102" s="6">
        <f t="shared" ref="Q102:Q108" si="264">+Q101*$J$1</f>
        <v>120.67133402930298</v>
      </c>
      <c r="R102" s="6">
        <f t="shared" ref="R102:R108" si="265">+R101*$J$1</f>
        <v>130.32868995496597</v>
      </c>
      <c r="S102" s="6">
        <f t="shared" ref="S102:S108" si="266">+S101*$J$1</f>
        <v>140.75892640130249</v>
      </c>
      <c r="T102" s="6">
        <f t="shared" ref="T102:T108" si="267">+T101*$J$1</f>
        <v>152.02389718252783</v>
      </c>
      <c r="U102" s="6">
        <f t="shared" ref="U102:U108" si="268">+U101*$J$1</f>
        <v>164.19040628850613</v>
      </c>
      <c r="V102" s="6">
        <f t="shared" ref="V102:V108" si="269">+V101*$J$1</f>
        <v>177.33060404849999</v>
      </c>
      <c r="W102" s="6">
        <f t="shared" ref="W102:W108" si="270">+W101*$J$1</f>
        <v>191.522415</v>
      </c>
      <c r="X102" s="6">
        <f>+X101*$J$1</f>
        <v>206.85</v>
      </c>
      <c r="Y102" s="6">
        <f t="shared" ref="Y102:Y108" si="271">+Y101*$J$1</f>
        <v>275.8</v>
      </c>
    </row>
    <row r="103" spans="3:25">
      <c r="C103" s="3" t="s">
        <v>138</v>
      </c>
      <c r="D103" s="6">
        <f t="shared" si="254"/>
        <v>30.89887081511749</v>
      </c>
      <c r="E103" s="6">
        <f t="shared" si="255"/>
        <v>33.37171488834376</v>
      </c>
      <c r="F103" s="6">
        <f t="shared" si="256"/>
        <v>36.042461268326782</v>
      </c>
      <c r="G103" s="6">
        <f t="shared" si="257"/>
        <v>38.926948124340399</v>
      </c>
      <c r="H103" s="6">
        <f t="shared" si="258"/>
        <v>42.042281158160058</v>
      </c>
      <c r="I103" s="6">
        <f t="shared" si="259"/>
        <v>45.406935044994128</v>
      </c>
      <c r="J103" s="6">
        <f t="shared" si="260"/>
        <v>49.040862992757454</v>
      </c>
      <c r="K103" s="6">
        <f t="shared" si="261"/>
        <v>52.965615069399995</v>
      </c>
      <c r="L103" s="6">
        <f t="shared" ref="L103:L108" si="272">+L102*$J$1</f>
        <v>57.204466000000004</v>
      </c>
      <c r="M103" s="6">
        <f t="shared" si="262"/>
        <v>85.806698999999995</v>
      </c>
      <c r="O103" s="3" t="s">
        <v>138</v>
      </c>
      <c r="P103" s="6">
        <f t="shared" si="263"/>
        <v>110.05364435506564</v>
      </c>
      <c r="Q103" s="6">
        <f t="shared" si="264"/>
        <v>118.86126401886344</v>
      </c>
      <c r="R103" s="6">
        <f t="shared" si="265"/>
        <v>128.37375960564148</v>
      </c>
      <c r="S103" s="6">
        <f t="shared" si="266"/>
        <v>138.64754250528296</v>
      </c>
      <c r="T103" s="6">
        <f t="shared" si="267"/>
        <v>149.74353872478991</v>
      </c>
      <c r="U103" s="6">
        <f t="shared" si="268"/>
        <v>161.72755019417852</v>
      </c>
      <c r="V103" s="6">
        <f t="shared" si="269"/>
        <v>174.67064498777248</v>
      </c>
      <c r="W103" s="6">
        <f t="shared" si="270"/>
        <v>188.64957877499998</v>
      </c>
      <c r="X103" s="6">
        <f t="shared" ref="X103:X108" si="273">+X102*$J$1</f>
        <v>203.74724999999998</v>
      </c>
      <c r="Y103" s="6">
        <f t="shared" si="271"/>
        <v>271.66300000000001</v>
      </c>
    </row>
    <row r="104" spans="3:25">
      <c r="C104" s="3" t="s">
        <v>35</v>
      </c>
      <c r="D104" s="6">
        <f t="shared" si="254"/>
        <v>30.435387752890726</v>
      </c>
      <c r="E104" s="6">
        <f t="shared" si="255"/>
        <v>32.871139165018604</v>
      </c>
      <c r="F104" s="6">
        <f t="shared" si="256"/>
        <v>35.501824349301877</v>
      </c>
      <c r="G104" s="6">
        <f t="shared" si="257"/>
        <v>38.343043902475294</v>
      </c>
      <c r="H104" s="6">
        <f t="shared" si="258"/>
        <v>41.411646940787655</v>
      </c>
      <c r="I104" s="6">
        <f t="shared" si="259"/>
        <v>44.725831019319216</v>
      </c>
      <c r="J104" s="6">
        <f t="shared" si="260"/>
        <v>48.305250047866089</v>
      </c>
      <c r="K104" s="6">
        <f t="shared" si="261"/>
        <v>52.171130843358995</v>
      </c>
      <c r="L104" s="6">
        <f t="shared" si="272"/>
        <v>56.346399010000006</v>
      </c>
      <c r="M104" s="6">
        <f t="shared" si="262"/>
        <v>84.519598514999998</v>
      </c>
      <c r="O104" s="3" t="s">
        <v>35</v>
      </c>
      <c r="P104" s="6">
        <f t="shared" si="263"/>
        <v>108.40283968973965</v>
      </c>
      <c r="Q104" s="6">
        <f t="shared" si="264"/>
        <v>117.07834505858048</v>
      </c>
      <c r="R104" s="6">
        <f t="shared" si="265"/>
        <v>126.44815321155686</v>
      </c>
      <c r="S104" s="6">
        <f t="shared" si="266"/>
        <v>136.56782936770372</v>
      </c>
      <c r="T104" s="6">
        <f t="shared" si="267"/>
        <v>147.49738564391805</v>
      </c>
      <c r="U104" s="6">
        <f t="shared" si="268"/>
        <v>159.30163694126583</v>
      </c>
      <c r="V104" s="6">
        <f t="shared" si="269"/>
        <v>172.05058531295589</v>
      </c>
      <c r="W104" s="6">
        <f t="shared" si="270"/>
        <v>185.81983509337499</v>
      </c>
      <c r="X104" s="6">
        <f t="shared" si="273"/>
        <v>200.69104124999998</v>
      </c>
      <c r="Y104" s="6">
        <f t="shared" si="271"/>
        <v>267.588055</v>
      </c>
    </row>
    <row r="105" spans="3:25">
      <c r="C105" s="3" t="s">
        <v>137</v>
      </c>
      <c r="D105" s="6">
        <f t="shared" si="254"/>
        <v>29.978856936597364</v>
      </c>
      <c r="E105" s="6">
        <f t="shared" si="255"/>
        <v>32.378072077543322</v>
      </c>
      <c r="F105" s="6">
        <f t="shared" si="256"/>
        <v>34.969296984062346</v>
      </c>
      <c r="G105" s="6">
        <f t="shared" si="257"/>
        <v>37.767898243938163</v>
      </c>
      <c r="H105" s="6">
        <f t="shared" si="258"/>
        <v>40.790472236675839</v>
      </c>
      <c r="I105" s="6">
        <f t="shared" si="259"/>
        <v>44.054943554029428</v>
      </c>
      <c r="J105" s="6">
        <f t="shared" si="260"/>
        <v>47.580671297148093</v>
      </c>
      <c r="K105" s="6">
        <f t="shared" si="261"/>
        <v>51.38856388070861</v>
      </c>
      <c r="L105" s="6">
        <f t="shared" si="272"/>
        <v>55.501203024850007</v>
      </c>
      <c r="M105" s="6">
        <f t="shared" si="262"/>
        <v>83.251804537274992</v>
      </c>
      <c r="O105" s="3" t="s">
        <v>137</v>
      </c>
      <c r="P105" s="6">
        <f t="shared" si="263"/>
        <v>106.77679709439356</v>
      </c>
      <c r="Q105" s="6">
        <f t="shared" si="264"/>
        <v>115.32216988270177</v>
      </c>
      <c r="R105" s="6">
        <f t="shared" si="265"/>
        <v>124.5514309133835</v>
      </c>
      <c r="S105" s="6">
        <f t="shared" si="266"/>
        <v>134.51931192718817</v>
      </c>
      <c r="T105" s="6">
        <f t="shared" si="267"/>
        <v>145.28492485925929</v>
      </c>
      <c r="U105" s="6">
        <f t="shared" si="268"/>
        <v>156.91211238714683</v>
      </c>
      <c r="V105" s="6">
        <f t="shared" si="269"/>
        <v>169.46982653326154</v>
      </c>
      <c r="W105" s="6">
        <f t="shared" si="270"/>
        <v>183.03253756697436</v>
      </c>
      <c r="X105" s="6">
        <f t="shared" si="273"/>
        <v>197.68067563124998</v>
      </c>
      <c r="Y105" s="6">
        <f t="shared" si="271"/>
        <v>263.57423417500002</v>
      </c>
    </row>
    <row r="106" spans="3:25">
      <c r="C106" s="3" t="s">
        <v>136</v>
      </c>
      <c r="D106" s="6">
        <f t="shared" si="254"/>
        <v>29.529174082548401</v>
      </c>
      <c r="E106" s="6">
        <f t="shared" si="255"/>
        <v>31.892400996380172</v>
      </c>
      <c r="F106" s="6">
        <f t="shared" si="256"/>
        <v>34.444757529301413</v>
      </c>
      <c r="G106" s="6">
        <f t="shared" si="257"/>
        <v>37.20137977027909</v>
      </c>
      <c r="H106" s="6">
        <f t="shared" si="258"/>
        <v>40.178615153125698</v>
      </c>
      <c r="I106" s="6">
        <f t="shared" si="259"/>
        <v>43.394119400718985</v>
      </c>
      <c r="J106" s="6">
        <f t="shared" si="260"/>
        <v>46.866961227690872</v>
      </c>
      <c r="K106" s="6">
        <f t="shared" si="261"/>
        <v>50.617735422497979</v>
      </c>
      <c r="L106" s="6">
        <f t="shared" si="272"/>
        <v>54.668684979477256</v>
      </c>
      <c r="M106" s="6">
        <f t="shared" si="262"/>
        <v>82.003027469215866</v>
      </c>
      <c r="O106" s="3" t="s">
        <v>136</v>
      </c>
      <c r="P106" s="6">
        <f t="shared" si="263"/>
        <v>105.17514513797765</v>
      </c>
      <c r="Q106" s="6">
        <f t="shared" si="264"/>
        <v>113.59233733446125</v>
      </c>
      <c r="R106" s="6">
        <f t="shared" si="265"/>
        <v>122.68315944968275</v>
      </c>
      <c r="S106" s="6">
        <f t="shared" si="266"/>
        <v>132.50152224828034</v>
      </c>
      <c r="T106" s="6">
        <f t="shared" si="267"/>
        <v>143.10565098637039</v>
      </c>
      <c r="U106" s="6">
        <f t="shared" si="268"/>
        <v>154.55843070133963</v>
      </c>
      <c r="V106" s="6">
        <f t="shared" si="269"/>
        <v>166.92777913526263</v>
      </c>
      <c r="W106" s="6">
        <f t="shared" si="270"/>
        <v>180.28704950346975</v>
      </c>
      <c r="X106" s="6">
        <f t="shared" si="273"/>
        <v>194.71546549678123</v>
      </c>
      <c r="Y106" s="6">
        <f t="shared" si="271"/>
        <v>259.62062066237502</v>
      </c>
    </row>
    <row r="107" spans="3:25">
      <c r="C107" s="3" t="s">
        <v>34</v>
      </c>
      <c r="D107" s="6">
        <f t="shared" si="254"/>
        <v>29.086236471310176</v>
      </c>
      <c r="E107" s="6">
        <f t="shared" si="255"/>
        <v>31.41401498143447</v>
      </c>
      <c r="F107" s="6">
        <f t="shared" si="256"/>
        <v>33.928086166361894</v>
      </c>
      <c r="G107" s="6">
        <f t="shared" si="257"/>
        <v>36.643359073724902</v>
      </c>
      <c r="H107" s="6">
        <f t="shared" si="258"/>
        <v>39.575935925828809</v>
      </c>
      <c r="I107" s="6">
        <f t="shared" si="259"/>
        <v>42.7432076097082</v>
      </c>
      <c r="J107" s="6">
        <f t="shared" si="260"/>
        <v>46.163956809275511</v>
      </c>
      <c r="K107" s="6">
        <f t="shared" si="261"/>
        <v>49.858469391160511</v>
      </c>
      <c r="L107" s="6">
        <f t="shared" si="272"/>
        <v>53.848654704785098</v>
      </c>
      <c r="M107" s="6">
        <f t="shared" si="262"/>
        <v>80.772982057177629</v>
      </c>
      <c r="O107" s="3" t="s">
        <v>34</v>
      </c>
      <c r="P107" s="6">
        <f t="shared" si="263"/>
        <v>103.59751796090798</v>
      </c>
      <c r="Q107" s="6">
        <f t="shared" si="264"/>
        <v>111.88845227444433</v>
      </c>
      <c r="R107" s="6">
        <f t="shared" si="265"/>
        <v>120.84291205793751</v>
      </c>
      <c r="S107" s="6">
        <f t="shared" si="266"/>
        <v>130.51399941455614</v>
      </c>
      <c r="T107" s="6">
        <f t="shared" si="267"/>
        <v>140.95906622157483</v>
      </c>
      <c r="U107" s="6">
        <f t="shared" si="268"/>
        <v>152.24005424081955</v>
      </c>
      <c r="V107" s="6">
        <f t="shared" si="269"/>
        <v>164.42386244823368</v>
      </c>
      <c r="W107" s="6">
        <f t="shared" si="270"/>
        <v>177.58274376091771</v>
      </c>
      <c r="X107" s="6">
        <f t="shared" si="273"/>
        <v>191.79473351432952</v>
      </c>
      <c r="Y107" s="6">
        <f t="shared" si="271"/>
        <v>255.72631135243938</v>
      </c>
    </row>
    <row r="108" spans="3:25">
      <c r="C108" s="3" t="s">
        <v>135</v>
      </c>
      <c r="D108" s="6">
        <f t="shared" si="254"/>
        <v>28.649942924240523</v>
      </c>
      <c r="E108" s="6">
        <f t="shared" si="255"/>
        <v>30.942804756712952</v>
      </c>
      <c r="F108" s="6">
        <f t="shared" si="256"/>
        <v>33.419164873866464</v>
      </c>
      <c r="G108" s="6">
        <f t="shared" si="257"/>
        <v>36.093708687619028</v>
      </c>
      <c r="H108" s="6">
        <f t="shared" si="258"/>
        <v>38.982296886941377</v>
      </c>
      <c r="I108" s="6">
        <f t="shared" si="259"/>
        <v>42.102059495562578</v>
      </c>
      <c r="J108" s="6">
        <f t="shared" si="260"/>
        <v>45.47149745713638</v>
      </c>
      <c r="K108" s="6">
        <f t="shared" si="261"/>
        <v>49.110592350293103</v>
      </c>
      <c r="L108" s="6">
        <f t="shared" si="272"/>
        <v>53.040924884213318</v>
      </c>
      <c r="M108" s="6">
        <f t="shared" si="262"/>
        <v>79.561387326319959</v>
      </c>
      <c r="O108" s="3" t="s">
        <v>135</v>
      </c>
      <c r="P108" s="6">
        <f t="shared" si="263"/>
        <v>102.04355519149436</v>
      </c>
      <c r="Q108" s="6">
        <f t="shared" si="264"/>
        <v>110.21012549032767</v>
      </c>
      <c r="R108" s="6">
        <f t="shared" si="265"/>
        <v>119.03026837706845</v>
      </c>
      <c r="S108" s="6">
        <f t="shared" si="266"/>
        <v>128.5562894233378</v>
      </c>
      <c r="T108" s="6">
        <f t="shared" si="267"/>
        <v>138.84468022825121</v>
      </c>
      <c r="U108" s="6">
        <f t="shared" si="268"/>
        <v>149.95645342720726</v>
      </c>
      <c r="V108" s="6">
        <f t="shared" si="269"/>
        <v>161.95750451151017</v>
      </c>
      <c r="W108" s="6">
        <f t="shared" si="270"/>
        <v>174.91900260450393</v>
      </c>
      <c r="X108" s="6">
        <f t="shared" si="273"/>
        <v>188.91781251161458</v>
      </c>
      <c r="Y108" s="6">
        <f t="shared" si="271"/>
        <v>251.89041668215279</v>
      </c>
    </row>
    <row r="110" spans="3:25">
      <c r="C110" s="14" t="s">
        <v>387</v>
      </c>
      <c r="O110" s="14" t="s">
        <v>346</v>
      </c>
    </row>
    <row r="111" spans="3:25">
      <c r="C111" s="13" t="s">
        <v>144</v>
      </c>
      <c r="D111" s="6">
        <f t="shared" ref="D111:D120" si="274">+D112*$M$1</f>
        <v>99.943850831742481</v>
      </c>
      <c r="E111" s="6">
        <f t="shared" ref="E111:E120" si="275">+E112*$M$1</f>
        <v>107.94238128495786</v>
      </c>
      <c r="F111" s="6">
        <f t="shared" ref="F111:F120" si="276">+F112*$M$1</f>
        <v>116.58103605676412</v>
      </c>
      <c r="G111" s="6">
        <f>+G112*$M$1</f>
        <v>125.91104445054985</v>
      </c>
      <c r="H111" s="6">
        <f t="shared" ref="H111:H120" si="277">+H112*$M$1</f>
        <v>135.98773566319244</v>
      </c>
      <c r="I111" s="6">
        <f t="shared" ref="I111:I120" si="278">+I112*$M$1</f>
        <v>146.87086690052101</v>
      </c>
      <c r="J111" s="6">
        <f t="shared" ref="J111:J120" si="279">+J112*$M$1</f>
        <v>158.62497775193978</v>
      </c>
      <c r="K111" s="6">
        <f t="shared" ref="K111:K120" si="280">+K112*$M$1</f>
        <v>171.31977292573688</v>
      </c>
      <c r="L111" s="6">
        <f t="shared" ref="L111:L120" si="281">+L112*$M$1</f>
        <v>185.03053561479305</v>
      </c>
      <c r="M111" s="6">
        <f t="shared" ref="M111:M119" si="282">+M112*$M$1</f>
        <v>277.54580342218958</v>
      </c>
      <c r="O111" s="13" t="s">
        <v>144</v>
      </c>
      <c r="P111" s="6">
        <f t="shared" ref="P111:P120" si="283">+P112*$M$1</f>
        <v>127.9281290646304</v>
      </c>
      <c r="Q111" s="6">
        <f t="shared" ref="Q111:Q120" si="284">+Q112*$M$1</f>
        <v>138.16624804474606</v>
      </c>
      <c r="R111" s="6">
        <f t="shared" ref="R111:R120" si="285">+R112*$M$1</f>
        <v>149.22372615265806</v>
      </c>
      <c r="S111" s="6">
        <f>+S112*$M$1</f>
        <v>161.16613689670382</v>
      </c>
      <c r="T111" s="6">
        <f t="shared" ref="T111:T120" si="286">+T112*$M$1</f>
        <v>174.06430164888627</v>
      </c>
      <c r="U111" s="6">
        <f t="shared" ref="U111:U120" si="287">+U112*$M$1</f>
        <v>187.99470963266694</v>
      </c>
      <c r="V111" s="6">
        <f t="shared" ref="V111:V120" si="288">+V112*$M$1</f>
        <v>203.03997152248292</v>
      </c>
      <c r="W111" s="6">
        <f t="shared" ref="W111:W120" si="289">+W112*$M$1</f>
        <v>219.28930934494321</v>
      </c>
      <c r="X111" s="6">
        <f t="shared" ref="X111:X120" si="290">+X112*$M$1</f>
        <v>236.8390855869352</v>
      </c>
      <c r="Y111" s="6">
        <f t="shared" ref="Y111:Y119" si="291">+Y112*$M$1</f>
        <v>340.45618553121921</v>
      </c>
    </row>
    <row r="112" spans="3:25">
      <c r="C112" s="3" t="s">
        <v>39</v>
      </c>
      <c r="D112" s="6">
        <f t="shared" si="274"/>
        <v>96.099856568983157</v>
      </c>
      <c r="E112" s="6">
        <f t="shared" si="275"/>
        <v>103.7907512355364</v>
      </c>
      <c r="F112" s="6">
        <f t="shared" si="276"/>
        <v>112.09715005458088</v>
      </c>
      <c r="G112" s="20">
        <f>+G113*$M$1</f>
        <v>121.06831197168255</v>
      </c>
      <c r="H112" s="6">
        <f t="shared" si="277"/>
        <v>130.75743813768503</v>
      </c>
      <c r="I112" s="6">
        <f t="shared" si="278"/>
        <v>141.22198740434712</v>
      </c>
      <c r="J112" s="6">
        <f t="shared" si="279"/>
        <v>152.52401706917286</v>
      </c>
      <c r="K112" s="6">
        <f t="shared" si="280"/>
        <v>164.73055089013161</v>
      </c>
      <c r="L112" s="6">
        <f t="shared" si="281"/>
        <v>177.91397655268563</v>
      </c>
      <c r="M112" s="6">
        <f t="shared" si="282"/>
        <v>266.87096482902842</v>
      </c>
      <c r="O112" s="3" t="s">
        <v>39</v>
      </c>
      <c r="P112" s="6">
        <f t="shared" si="283"/>
        <v>123.00781640829845</v>
      </c>
      <c r="Q112" s="6">
        <f t="shared" si="284"/>
        <v>132.8521615814866</v>
      </c>
      <c r="R112" s="6">
        <f t="shared" si="285"/>
        <v>143.48435206986352</v>
      </c>
      <c r="S112" s="20">
        <f>+S113*$M$1</f>
        <v>154.96743932375367</v>
      </c>
      <c r="T112" s="6">
        <f t="shared" si="286"/>
        <v>167.36952081623679</v>
      </c>
      <c r="U112" s="6">
        <f t="shared" si="287"/>
        <v>180.76414387756435</v>
      </c>
      <c r="V112" s="6">
        <f t="shared" si="288"/>
        <v>195.23074184854127</v>
      </c>
      <c r="W112" s="6">
        <f t="shared" si="289"/>
        <v>210.85510513936845</v>
      </c>
      <c r="X112" s="6">
        <f t="shared" si="290"/>
        <v>227.72988998743767</v>
      </c>
      <c r="Y112" s="6">
        <f t="shared" si="291"/>
        <v>327.36171685694154</v>
      </c>
    </row>
    <row r="113" spans="3:25">
      <c r="C113" s="3" t="s">
        <v>143</v>
      </c>
      <c r="D113" s="6">
        <f t="shared" si="274"/>
        <v>92.403708239406882</v>
      </c>
      <c r="E113" s="6">
        <f t="shared" si="275"/>
        <v>99.79879926493885</v>
      </c>
      <c r="F113" s="6">
        <f t="shared" si="276"/>
        <v>107.78572120632776</v>
      </c>
      <c r="G113" s="6">
        <f t="shared" ref="G113:G120" si="292">+G114*$M$1</f>
        <v>116.41183843431014</v>
      </c>
      <c r="H113" s="6">
        <f t="shared" si="277"/>
        <v>125.7283059016202</v>
      </c>
      <c r="I113" s="6">
        <f t="shared" si="278"/>
        <v>135.79037250417991</v>
      </c>
      <c r="J113" s="6">
        <f t="shared" si="279"/>
        <v>146.6577087203585</v>
      </c>
      <c r="K113" s="6">
        <f t="shared" si="280"/>
        <v>158.39476047128039</v>
      </c>
      <c r="L113" s="6">
        <f t="shared" si="281"/>
        <v>171.07113130065926</v>
      </c>
      <c r="M113" s="6">
        <f t="shared" si="282"/>
        <v>256.60669695098886</v>
      </c>
      <c r="O113" s="3" t="s">
        <v>143</v>
      </c>
      <c r="P113" s="6">
        <f t="shared" si="283"/>
        <v>118.27674654644082</v>
      </c>
      <c r="Q113" s="6">
        <f t="shared" si="284"/>
        <v>127.74246305912173</v>
      </c>
      <c r="R113" s="6">
        <f t="shared" si="285"/>
        <v>137.96572314409954</v>
      </c>
      <c r="S113" s="6">
        <f t="shared" ref="S113:S120" si="293">+S114*$M$1</f>
        <v>149.00715319591697</v>
      </c>
      <c r="T113" s="6">
        <f t="shared" si="286"/>
        <v>160.93223155407384</v>
      </c>
      <c r="U113" s="6">
        <f t="shared" si="287"/>
        <v>173.81167680535034</v>
      </c>
      <c r="V113" s="6">
        <f t="shared" si="288"/>
        <v>187.72186716205891</v>
      </c>
      <c r="W113" s="6">
        <f t="shared" si="289"/>
        <v>202.74529340323889</v>
      </c>
      <c r="X113" s="6">
        <f t="shared" si="290"/>
        <v>218.9710480648439</v>
      </c>
      <c r="Y113" s="6">
        <f t="shared" si="291"/>
        <v>314.77088159321301</v>
      </c>
    </row>
    <row r="114" spans="3:25">
      <c r="C114" s="3" t="s">
        <v>146</v>
      </c>
      <c r="D114" s="6">
        <f t="shared" si="274"/>
        <v>88.849719460968146</v>
      </c>
      <c r="E114" s="6">
        <f t="shared" si="275"/>
        <v>95.960383908595048</v>
      </c>
      <c r="F114" s="6">
        <f t="shared" si="276"/>
        <v>103.64011654454592</v>
      </c>
      <c r="G114" s="6">
        <f t="shared" si="292"/>
        <v>111.93446003299051</v>
      </c>
      <c r="H114" s="6">
        <f t="shared" si="277"/>
        <v>120.89260182848096</v>
      </c>
      <c r="I114" s="6">
        <f t="shared" si="278"/>
        <v>130.56766586940375</v>
      </c>
      <c r="J114" s="6">
        <f t="shared" si="279"/>
        <v>141.01702761572932</v>
      </c>
      <c r="K114" s="6">
        <f t="shared" si="280"/>
        <v>152.30265429930807</v>
      </c>
      <c r="L114" s="6">
        <f t="shared" si="281"/>
        <v>164.49147240448005</v>
      </c>
      <c r="M114" s="6">
        <f t="shared" si="282"/>
        <v>246.73720860672006</v>
      </c>
      <c r="O114" s="3" t="s">
        <v>146</v>
      </c>
      <c r="P114" s="6">
        <f t="shared" si="283"/>
        <v>113.72764091003924</v>
      </c>
      <c r="Q114" s="6">
        <f t="shared" si="284"/>
        <v>122.82929140300166</v>
      </c>
      <c r="R114" s="6">
        <f t="shared" si="285"/>
        <v>132.65934917701878</v>
      </c>
      <c r="S114" s="6">
        <f t="shared" si="293"/>
        <v>143.27610884222784</v>
      </c>
      <c r="T114" s="6">
        <f t="shared" si="286"/>
        <v>154.7425303404556</v>
      </c>
      <c r="U114" s="6">
        <f t="shared" si="287"/>
        <v>167.12661231283687</v>
      </c>
      <c r="V114" s="6">
        <f t="shared" si="288"/>
        <v>180.50179534813356</v>
      </c>
      <c r="W114" s="6">
        <f t="shared" si="289"/>
        <v>194.9473975031143</v>
      </c>
      <c r="X114" s="6">
        <f t="shared" si="290"/>
        <v>210.5490846777345</v>
      </c>
      <c r="Y114" s="6">
        <f t="shared" si="291"/>
        <v>302.66430922424325</v>
      </c>
    </row>
    <row r="115" spans="3:25">
      <c r="C115" s="3" t="s">
        <v>38</v>
      </c>
      <c r="D115" s="6">
        <f t="shared" si="274"/>
        <v>85.432422558623216</v>
      </c>
      <c r="E115" s="6">
        <f t="shared" si="275"/>
        <v>92.269599912110621</v>
      </c>
      <c r="F115" s="6">
        <f t="shared" si="276"/>
        <v>99.65395821590954</v>
      </c>
      <c r="G115" s="6">
        <f t="shared" si="292"/>
        <v>107.62928849326011</v>
      </c>
      <c r="H115" s="6">
        <f t="shared" si="277"/>
        <v>116.24288637353938</v>
      </c>
      <c r="I115" s="6">
        <f t="shared" si="278"/>
        <v>125.54583256673438</v>
      </c>
      <c r="J115" s="6">
        <f t="shared" si="279"/>
        <v>135.59329578435512</v>
      </c>
      <c r="K115" s="6">
        <f t="shared" si="280"/>
        <v>146.44485990318083</v>
      </c>
      <c r="L115" s="6">
        <f t="shared" si="281"/>
        <v>158.16487731200004</v>
      </c>
      <c r="M115" s="6">
        <f t="shared" si="282"/>
        <v>237.24731596800004</v>
      </c>
      <c r="O115" s="3" t="s">
        <v>38</v>
      </c>
      <c r="P115" s="6">
        <f t="shared" si="283"/>
        <v>109.35350087503772</v>
      </c>
      <c r="Q115" s="6">
        <f t="shared" si="284"/>
        <v>118.1050878875016</v>
      </c>
      <c r="R115" s="6">
        <f t="shared" si="285"/>
        <v>127.5570665163642</v>
      </c>
      <c r="S115" s="6">
        <f t="shared" si="293"/>
        <v>137.76548927137293</v>
      </c>
      <c r="T115" s="6">
        <f t="shared" si="286"/>
        <v>148.79089455813039</v>
      </c>
      <c r="U115" s="6">
        <f t="shared" si="287"/>
        <v>160.69866568542005</v>
      </c>
      <c r="V115" s="6">
        <f t="shared" si="288"/>
        <v>173.55941860397456</v>
      </c>
      <c r="W115" s="6">
        <f t="shared" si="289"/>
        <v>187.44942067607144</v>
      </c>
      <c r="X115" s="6">
        <f t="shared" si="290"/>
        <v>202.45104295936008</v>
      </c>
      <c r="Y115" s="6">
        <f t="shared" si="291"/>
        <v>291.02337425408007</v>
      </c>
    </row>
    <row r="116" spans="3:25">
      <c r="C116" s="3" t="s">
        <v>145</v>
      </c>
      <c r="D116" s="6">
        <f t="shared" si="274"/>
        <v>82.146560152522326</v>
      </c>
      <c r="E116" s="6">
        <f t="shared" si="275"/>
        <v>88.72076914626021</v>
      </c>
      <c r="F116" s="6">
        <f t="shared" si="276"/>
        <v>95.821113669143784</v>
      </c>
      <c r="G116" s="6">
        <f t="shared" si="292"/>
        <v>103.48970047428855</v>
      </c>
      <c r="H116" s="6">
        <f t="shared" si="277"/>
        <v>111.77200612840325</v>
      </c>
      <c r="I116" s="6">
        <f t="shared" si="278"/>
        <v>120.71714669878305</v>
      </c>
      <c r="J116" s="6">
        <f t="shared" si="279"/>
        <v>130.37816902341839</v>
      </c>
      <c r="K116" s="6">
        <f t="shared" si="280"/>
        <v>140.81236529152002</v>
      </c>
      <c r="L116" s="6">
        <f t="shared" si="281"/>
        <v>152.08161280000004</v>
      </c>
      <c r="M116" s="6">
        <f t="shared" si="282"/>
        <v>228.12241920000002</v>
      </c>
      <c r="O116" s="3" t="s">
        <v>145</v>
      </c>
      <c r="P116" s="6">
        <f t="shared" si="283"/>
        <v>105.14759699522858</v>
      </c>
      <c r="Q116" s="6">
        <f t="shared" si="284"/>
        <v>113.56258450721307</v>
      </c>
      <c r="R116" s="6">
        <f t="shared" si="285"/>
        <v>122.65102549650403</v>
      </c>
      <c r="S116" s="6">
        <f t="shared" si="293"/>
        <v>132.46681660708936</v>
      </c>
      <c r="T116" s="6">
        <f t="shared" si="286"/>
        <v>143.06816784435614</v>
      </c>
      <c r="U116" s="6">
        <f t="shared" si="287"/>
        <v>154.51794777444235</v>
      </c>
      <c r="V116" s="6">
        <f t="shared" si="288"/>
        <v>166.88405634997554</v>
      </c>
      <c r="W116" s="6">
        <f t="shared" si="289"/>
        <v>180.23982757314562</v>
      </c>
      <c r="X116" s="6">
        <f t="shared" si="290"/>
        <v>194.66446438400007</v>
      </c>
      <c r="Y116" s="6">
        <f t="shared" si="291"/>
        <v>279.83016755200003</v>
      </c>
    </row>
    <row r="117" spans="3:25">
      <c r="C117" s="3" t="s">
        <v>142</v>
      </c>
      <c r="D117" s="6">
        <f t="shared" si="274"/>
        <v>78.987077069733004</v>
      </c>
      <c r="E117" s="6">
        <f t="shared" si="275"/>
        <v>85.308431871404039</v>
      </c>
      <c r="F117" s="6">
        <f t="shared" si="276"/>
        <v>92.135686220330555</v>
      </c>
      <c r="G117" s="6">
        <f t="shared" si="292"/>
        <v>99.509327379123604</v>
      </c>
      <c r="H117" s="6">
        <f t="shared" si="277"/>
        <v>107.47308281577234</v>
      </c>
      <c r="I117" s="6">
        <f t="shared" si="278"/>
        <v>116.07417951806063</v>
      </c>
      <c r="J117" s="6">
        <f t="shared" si="279"/>
        <v>125.36362406097922</v>
      </c>
      <c r="K117" s="6">
        <f t="shared" si="280"/>
        <v>135.39650508800003</v>
      </c>
      <c r="L117" s="6">
        <f t="shared" si="281"/>
        <v>146.23232000000004</v>
      </c>
      <c r="M117" s="6">
        <f t="shared" si="282"/>
        <v>219.34848000000002</v>
      </c>
      <c r="O117" s="3" t="s">
        <v>142</v>
      </c>
      <c r="P117" s="6">
        <f t="shared" si="283"/>
        <v>101.10345864925824</v>
      </c>
      <c r="Q117" s="6">
        <f t="shared" si="284"/>
        <v>109.19479279539718</v>
      </c>
      <c r="R117" s="6">
        <f t="shared" si="285"/>
        <v>117.9336783620231</v>
      </c>
      <c r="S117" s="6">
        <f t="shared" si="293"/>
        <v>127.37193904527821</v>
      </c>
      <c r="T117" s="6">
        <f t="shared" si="286"/>
        <v>137.5655460041886</v>
      </c>
      <c r="U117" s="6">
        <f t="shared" si="287"/>
        <v>148.57494978311763</v>
      </c>
      <c r="V117" s="6">
        <f t="shared" si="288"/>
        <v>160.46543879805338</v>
      </c>
      <c r="W117" s="6">
        <f t="shared" si="289"/>
        <v>173.30752651264001</v>
      </c>
      <c r="X117" s="6">
        <f t="shared" si="290"/>
        <v>187.17736960000005</v>
      </c>
      <c r="Y117" s="6">
        <f t="shared" si="291"/>
        <v>269.06746880000003</v>
      </c>
    </row>
    <row r="118" spans="3:25">
      <c r="C118" s="3" t="s">
        <v>37</v>
      </c>
      <c r="D118" s="6">
        <f t="shared" si="274"/>
        <v>75.94911256705096</v>
      </c>
      <c r="E118" s="6">
        <f t="shared" si="275"/>
        <v>82.027338337888494</v>
      </c>
      <c r="F118" s="6">
        <f t="shared" si="276"/>
        <v>88.59200598108707</v>
      </c>
      <c r="G118" s="6">
        <f t="shared" si="292"/>
        <v>95.682045556849616</v>
      </c>
      <c r="H118" s="6">
        <f t="shared" si="277"/>
        <v>103.3395027074734</v>
      </c>
      <c r="I118" s="6">
        <f t="shared" si="278"/>
        <v>111.60978799813522</v>
      </c>
      <c r="J118" s="6">
        <f t="shared" si="279"/>
        <v>120.54194621248001</v>
      </c>
      <c r="K118" s="6">
        <f t="shared" si="280"/>
        <v>130.18894720000003</v>
      </c>
      <c r="L118" s="6">
        <f t="shared" si="281"/>
        <v>140.60800000000003</v>
      </c>
      <c r="M118" s="6">
        <f t="shared" si="282"/>
        <v>210.91200000000001</v>
      </c>
      <c r="O118" s="3" t="s">
        <v>37</v>
      </c>
      <c r="P118" s="6">
        <f t="shared" si="283"/>
        <v>97.214864085825226</v>
      </c>
      <c r="Q118" s="6">
        <f t="shared" si="284"/>
        <v>104.99499307249728</v>
      </c>
      <c r="R118" s="6">
        <f t="shared" si="285"/>
        <v>113.39776765579144</v>
      </c>
      <c r="S118" s="6">
        <f t="shared" si="293"/>
        <v>122.47301831276751</v>
      </c>
      <c r="T118" s="6">
        <f t="shared" si="286"/>
        <v>132.27456346556596</v>
      </c>
      <c r="U118" s="6">
        <f t="shared" si="287"/>
        <v>142.8605286376131</v>
      </c>
      <c r="V118" s="6">
        <f t="shared" si="288"/>
        <v>154.2936911519744</v>
      </c>
      <c r="W118" s="6">
        <f t="shared" si="289"/>
        <v>166.64185241600001</v>
      </c>
      <c r="X118" s="6">
        <f t="shared" si="290"/>
        <v>179.97824000000003</v>
      </c>
      <c r="Y118" s="6">
        <f t="shared" si="291"/>
        <v>258.71872000000002</v>
      </c>
    </row>
    <row r="119" spans="3:25">
      <c r="C119" s="3" t="s">
        <v>141</v>
      </c>
      <c r="D119" s="6">
        <f t="shared" si="274"/>
        <v>73.027992852933608</v>
      </c>
      <c r="E119" s="6">
        <f t="shared" si="275"/>
        <v>78.872440709508169</v>
      </c>
      <c r="F119" s="6">
        <f t="shared" si="276"/>
        <v>85.184621135660635</v>
      </c>
      <c r="G119" s="6">
        <f t="shared" si="292"/>
        <v>92.001966881586171</v>
      </c>
      <c r="H119" s="6">
        <f t="shared" si="277"/>
        <v>99.364906449493645</v>
      </c>
      <c r="I119" s="6">
        <f t="shared" si="278"/>
        <v>107.31710384436079</v>
      </c>
      <c r="J119" s="6">
        <f t="shared" si="279"/>
        <v>115.90571751200001</v>
      </c>
      <c r="K119" s="6">
        <f t="shared" si="280"/>
        <v>125.18168000000001</v>
      </c>
      <c r="L119" s="6">
        <f t="shared" si="281"/>
        <v>135.20000000000002</v>
      </c>
      <c r="M119" s="6">
        <f t="shared" si="282"/>
        <v>202.8</v>
      </c>
      <c r="O119" s="3" t="s">
        <v>141</v>
      </c>
      <c r="P119" s="6">
        <f t="shared" si="283"/>
        <v>93.47583085175502</v>
      </c>
      <c r="Q119" s="6">
        <f t="shared" si="284"/>
        <v>100.95672410817046</v>
      </c>
      <c r="R119" s="6">
        <f t="shared" si="285"/>
        <v>109.03631505364561</v>
      </c>
      <c r="S119" s="6">
        <f t="shared" si="293"/>
        <v>117.76251760843029</v>
      </c>
      <c r="T119" s="6">
        <f t="shared" si="286"/>
        <v>127.18708025535187</v>
      </c>
      <c r="U119" s="6">
        <f t="shared" si="287"/>
        <v>137.36589292078182</v>
      </c>
      <c r="V119" s="6">
        <f t="shared" si="288"/>
        <v>148.35931841536001</v>
      </c>
      <c r="W119" s="6">
        <f t="shared" si="289"/>
        <v>160.23255040000001</v>
      </c>
      <c r="X119" s="6">
        <f t="shared" si="290"/>
        <v>173.05600000000001</v>
      </c>
      <c r="Y119" s="6">
        <f t="shared" si="291"/>
        <v>248.76800000000003</v>
      </c>
    </row>
    <row r="120" spans="3:25">
      <c r="C120" s="3" t="s">
        <v>140</v>
      </c>
      <c r="D120" s="6">
        <f t="shared" si="274"/>
        <v>70.219223897051549</v>
      </c>
      <c r="E120" s="6">
        <f t="shared" si="275"/>
        <v>75.838885297604008</v>
      </c>
      <c r="F120" s="6">
        <f t="shared" si="276"/>
        <v>81.908289553519836</v>
      </c>
      <c r="G120" s="6">
        <f t="shared" si="292"/>
        <v>88.46342969383285</v>
      </c>
      <c r="H120" s="6">
        <f t="shared" si="277"/>
        <v>95.543179278359275</v>
      </c>
      <c r="I120" s="6">
        <f t="shared" si="278"/>
        <v>103.18952292726999</v>
      </c>
      <c r="J120" s="6">
        <f t="shared" si="279"/>
        <v>111.4478053</v>
      </c>
      <c r="K120" s="6">
        <f t="shared" si="280"/>
        <v>120.367</v>
      </c>
      <c r="L120" s="6">
        <f t="shared" si="281"/>
        <v>130</v>
      </c>
      <c r="M120" s="6">
        <f>+M121*$M$1</f>
        <v>195</v>
      </c>
      <c r="O120" s="3" t="s">
        <v>140</v>
      </c>
      <c r="P120" s="6">
        <f t="shared" si="283"/>
        <v>89.880606588225973</v>
      </c>
      <c r="Q120" s="6">
        <f t="shared" si="284"/>
        <v>97.073773180933131</v>
      </c>
      <c r="R120" s="6">
        <f t="shared" si="285"/>
        <v>104.84261062850538</v>
      </c>
      <c r="S120" s="6">
        <f t="shared" si="293"/>
        <v>113.23319000810604</v>
      </c>
      <c r="T120" s="6">
        <f t="shared" si="286"/>
        <v>122.29526947629988</v>
      </c>
      <c r="U120" s="6">
        <f t="shared" si="287"/>
        <v>132.08258934690559</v>
      </c>
      <c r="V120" s="6">
        <f t="shared" si="288"/>
        <v>142.653190784</v>
      </c>
      <c r="W120" s="6">
        <f t="shared" si="289"/>
        <v>154.06976</v>
      </c>
      <c r="X120" s="6">
        <f t="shared" si="290"/>
        <v>166.4</v>
      </c>
      <c r="Y120" s="6">
        <f>+Y121*$M$1</f>
        <v>239.20000000000002</v>
      </c>
    </row>
    <row r="121" spans="3:25">
      <c r="C121" s="3" t="s">
        <v>36</v>
      </c>
      <c r="D121" s="6">
        <f t="shared" ref="D121" si="294">+E121*0.9259</f>
        <v>67.518484516395716</v>
      </c>
      <c r="E121" s="6">
        <f t="shared" ref="E121" si="295">+F121*0.9259</f>
        <v>72.922005093850004</v>
      </c>
      <c r="F121" s="6">
        <f t="shared" ref="F121" si="296">+G121*0.9259</f>
        <v>78.757970724538296</v>
      </c>
      <c r="G121" s="8">
        <f t="shared" ref="G121" si="297">+H121*0.9259</f>
        <v>85.060990090223896</v>
      </c>
      <c r="H121" s="6">
        <f t="shared" ref="H121" si="298">+I121*0.9259</f>
        <v>91.868441613806993</v>
      </c>
      <c r="I121" s="6">
        <f t="shared" ref="I121" si="299">+J121*0.9259</f>
        <v>99.220695122374991</v>
      </c>
      <c r="J121" s="6">
        <f t="shared" ref="J121" si="300">+K121*0.9259</f>
        <v>107.16135125</v>
      </c>
      <c r="K121" s="6">
        <f>+L121*0.9259</f>
        <v>115.7375</v>
      </c>
      <c r="L121" s="9">
        <v>125</v>
      </c>
      <c r="M121" s="6">
        <f>+L121*1.5</f>
        <v>187.5</v>
      </c>
      <c r="O121" s="3" t="s">
        <v>36</v>
      </c>
      <c r="P121" s="6">
        <f t="shared" ref="P121" si="301">+Q121*0.9259</f>
        <v>86.423660180986516</v>
      </c>
      <c r="Q121" s="6">
        <f t="shared" ref="Q121" si="302">+R121*0.9259</f>
        <v>93.340166520128008</v>
      </c>
      <c r="R121" s="6">
        <f t="shared" ref="R121" si="303">+S121*0.9259</f>
        <v>100.81020252740902</v>
      </c>
      <c r="S121" s="8">
        <f t="shared" ref="S121" si="304">+T121*0.9259</f>
        <v>108.87806731548658</v>
      </c>
      <c r="T121" s="6">
        <f t="shared" ref="T121" si="305">+U121*0.9259</f>
        <v>117.59160526567295</v>
      </c>
      <c r="U121" s="6">
        <f t="shared" ref="U121" si="306">+V121*0.9259</f>
        <v>127.00248975663999</v>
      </c>
      <c r="V121" s="6">
        <f t="shared" ref="V121" si="307">+W121*0.9259</f>
        <v>137.16652959999999</v>
      </c>
      <c r="W121" s="6">
        <f>+X121*0.9259</f>
        <v>148.14400000000001</v>
      </c>
      <c r="X121" s="9">
        <v>160</v>
      </c>
      <c r="Y121" s="6">
        <f>+X121+70</f>
        <v>230</v>
      </c>
    </row>
    <row r="122" spans="3:25">
      <c r="C122" s="3" t="s">
        <v>139</v>
      </c>
      <c r="D122" s="6">
        <f t="shared" ref="D122:D128" si="308">+D121*$J$1</f>
        <v>66.505707248649784</v>
      </c>
      <c r="E122" s="6">
        <f t="shared" ref="E122:E128" si="309">+E121*$J$1</f>
        <v>71.828175017442248</v>
      </c>
      <c r="F122" s="6">
        <f t="shared" ref="F122:F128" si="310">+F121*$J$1</f>
        <v>77.576601163670219</v>
      </c>
      <c r="G122" s="6">
        <f t="shared" ref="G122:G128" si="311">+G121*$J$1</f>
        <v>83.785075238870533</v>
      </c>
      <c r="H122" s="6">
        <f t="shared" ref="H122:H128" si="312">+H121*$J$1</f>
        <v>90.490414989599884</v>
      </c>
      <c r="I122" s="6">
        <f t="shared" ref="I122:I128" si="313">+I121*$J$1</f>
        <v>97.732384695539366</v>
      </c>
      <c r="J122" s="6">
        <f t="shared" ref="J122:J128" si="314">+J121*$J$1</f>
        <v>105.55393098124999</v>
      </c>
      <c r="K122" s="6">
        <f t="shared" ref="K122:K128" si="315">+K121*$J$1</f>
        <v>114.00143749999999</v>
      </c>
      <c r="L122" s="6">
        <f>+L121*$J$1</f>
        <v>123.125</v>
      </c>
      <c r="M122" s="6">
        <f t="shared" ref="M122:M128" si="316">+M121*$J$1</f>
        <v>184.6875</v>
      </c>
      <c r="O122" s="3" t="s">
        <v>139</v>
      </c>
      <c r="P122" s="6">
        <f t="shared" ref="P122:P128" si="317">+P121*$J$1</f>
        <v>85.12730527827172</v>
      </c>
      <c r="Q122" s="6">
        <f t="shared" ref="Q122:Q128" si="318">+Q121*$J$1</f>
        <v>91.940064022326084</v>
      </c>
      <c r="R122" s="6">
        <f t="shared" ref="R122:R128" si="319">+R121*$J$1</f>
        <v>99.298049489497885</v>
      </c>
      <c r="S122" s="6">
        <f t="shared" ref="S122:S128" si="320">+S121*$J$1</f>
        <v>107.24489630575428</v>
      </c>
      <c r="T122" s="6">
        <f t="shared" ref="T122:T128" si="321">+T121*$J$1</f>
        <v>115.82773118668786</v>
      </c>
      <c r="U122" s="6">
        <f t="shared" ref="U122:U128" si="322">+U121*$J$1</f>
        <v>125.09745241029039</v>
      </c>
      <c r="V122" s="6">
        <f t="shared" ref="V122:V128" si="323">+V121*$J$1</f>
        <v>135.10903165599998</v>
      </c>
      <c r="W122" s="6">
        <f t="shared" ref="W122:W128" si="324">+W121*$J$1</f>
        <v>145.92184</v>
      </c>
      <c r="X122" s="6">
        <f>+X121*$J$1</f>
        <v>157.6</v>
      </c>
      <c r="Y122" s="6">
        <f t="shared" ref="Y122:Y128" si="325">+Y121*$J$1</f>
        <v>226.54999999999998</v>
      </c>
    </row>
    <row r="123" spans="3:25">
      <c r="C123" s="3" t="s">
        <v>138</v>
      </c>
      <c r="D123" s="6">
        <f t="shared" si="308"/>
        <v>65.508121639920034</v>
      </c>
      <c r="E123" s="6">
        <f t="shared" si="309"/>
        <v>70.750752392180615</v>
      </c>
      <c r="F123" s="6">
        <f t="shared" si="310"/>
        <v>76.412952146215162</v>
      </c>
      <c r="G123" s="6">
        <f t="shared" si="311"/>
        <v>82.528299110287477</v>
      </c>
      <c r="H123" s="6">
        <f t="shared" si="312"/>
        <v>89.133058764755887</v>
      </c>
      <c r="I123" s="6">
        <f t="shared" si="313"/>
        <v>96.266398925106273</v>
      </c>
      <c r="J123" s="6">
        <f t="shared" si="314"/>
        <v>103.97062201653124</v>
      </c>
      <c r="K123" s="6">
        <f t="shared" si="315"/>
        <v>112.29141593749999</v>
      </c>
      <c r="L123" s="6">
        <f t="shared" ref="L123:L128" si="326">+L122*$J$1</f>
        <v>121.278125</v>
      </c>
      <c r="M123" s="6">
        <f t="shared" si="316"/>
        <v>181.91718750000001</v>
      </c>
      <c r="O123" s="3" t="s">
        <v>138</v>
      </c>
      <c r="P123" s="6">
        <f t="shared" si="317"/>
        <v>83.850395699097646</v>
      </c>
      <c r="Q123" s="6">
        <f t="shared" si="318"/>
        <v>90.560963061991188</v>
      </c>
      <c r="R123" s="6">
        <f t="shared" si="319"/>
        <v>97.808578747155408</v>
      </c>
      <c r="S123" s="6">
        <f t="shared" si="320"/>
        <v>105.63622286116797</v>
      </c>
      <c r="T123" s="6">
        <f t="shared" si="321"/>
        <v>114.09031521888754</v>
      </c>
      <c r="U123" s="6">
        <f t="shared" si="322"/>
        <v>123.22099062413604</v>
      </c>
      <c r="V123" s="6">
        <f t="shared" si="323"/>
        <v>133.08239618115999</v>
      </c>
      <c r="W123" s="6">
        <f t="shared" si="324"/>
        <v>143.73301240000001</v>
      </c>
      <c r="X123" s="6">
        <f t="shared" ref="X123:X128" si="327">+X122*$J$1</f>
        <v>155.23599999999999</v>
      </c>
      <c r="Y123" s="6">
        <f t="shared" si="325"/>
        <v>223.15174999999999</v>
      </c>
    </row>
    <row r="124" spans="3:25">
      <c r="C124" s="3" t="s">
        <v>35</v>
      </c>
      <c r="D124" s="6">
        <f t="shared" si="308"/>
        <v>64.52549981532124</v>
      </c>
      <c r="E124" s="6">
        <f t="shared" si="309"/>
        <v>69.689491106297908</v>
      </c>
      <c r="F124" s="6">
        <f t="shared" si="310"/>
        <v>75.266757864021926</v>
      </c>
      <c r="G124" s="6">
        <f t="shared" si="311"/>
        <v>81.29037462363317</v>
      </c>
      <c r="H124" s="6">
        <f t="shared" si="312"/>
        <v>87.796062883284549</v>
      </c>
      <c r="I124" s="6">
        <f t="shared" si="313"/>
        <v>94.822402941229683</v>
      </c>
      <c r="J124" s="6">
        <f t="shared" si="314"/>
        <v>102.41106268628327</v>
      </c>
      <c r="K124" s="6">
        <f t="shared" si="315"/>
        <v>110.60704469843749</v>
      </c>
      <c r="L124" s="6">
        <f t="shared" si="326"/>
        <v>119.45895312500001</v>
      </c>
      <c r="M124" s="6">
        <f t="shared" si="316"/>
        <v>179.18842968750002</v>
      </c>
      <c r="O124" s="3" t="s">
        <v>35</v>
      </c>
      <c r="P124" s="6">
        <f t="shared" si="317"/>
        <v>82.592639763611174</v>
      </c>
      <c r="Q124" s="6">
        <f t="shared" si="318"/>
        <v>89.202548616061321</v>
      </c>
      <c r="R124" s="6">
        <f t="shared" si="319"/>
        <v>96.341450065948081</v>
      </c>
      <c r="S124" s="6">
        <f t="shared" si="320"/>
        <v>104.05167951825044</v>
      </c>
      <c r="T124" s="6">
        <f t="shared" si="321"/>
        <v>112.37896049060423</v>
      </c>
      <c r="U124" s="6">
        <f t="shared" si="322"/>
        <v>121.37267576477399</v>
      </c>
      <c r="V124" s="6">
        <f t="shared" si="323"/>
        <v>131.0861602384426</v>
      </c>
      <c r="W124" s="6">
        <f t="shared" si="324"/>
        <v>141.57701721399999</v>
      </c>
      <c r="X124" s="6">
        <f t="shared" si="327"/>
        <v>152.90745999999999</v>
      </c>
      <c r="Y124" s="6">
        <f t="shared" si="325"/>
        <v>219.80447375</v>
      </c>
    </row>
    <row r="125" spans="3:25">
      <c r="C125" s="3" t="s">
        <v>137</v>
      </c>
      <c r="D125" s="6">
        <f t="shared" si="308"/>
        <v>63.557617318091417</v>
      </c>
      <c r="E125" s="6">
        <f t="shared" si="309"/>
        <v>68.644148739703439</v>
      </c>
      <c r="F125" s="6">
        <f t="shared" si="310"/>
        <v>74.137756496061598</v>
      </c>
      <c r="G125" s="6">
        <f t="shared" si="311"/>
        <v>80.071019004278668</v>
      </c>
      <c r="H125" s="6">
        <f t="shared" si="312"/>
        <v>86.479121940035284</v>
      </c>
      <c r="I125" s="6">
        <f t="shared" si="313"/>
        <v>93.40006689711123</v>
      </c>
      <c r="J125" s="6">
        <f t="shared" si="314"/>
        <v>100.87489674598902</v>
      </c>
      <c r="K125" s="6">
        <f t="shared" si="315"/>
        <v>108.94793902796093</v>
      </c>
      <c r="L125" s="6">
        <f t="shared" si="326"/>
        <v>117.66706882812501</v>
      </c>
      <c r="M125" s="6">
        <f t="shared" si="316"/>
        <v>176.50060324218751</v>
      </c>
      <c r="O125" s="3" t="s">
        <v>137</v>
      </c>
      <c r="P125" s="6">
        <f t="shared" si="317"/>
        <v>81.353750167157003</v>
      </c>
      <c r="Q125" s="6">
        <f t="shared" si="318"/>
        <v>87.864510386820399</v>
      </c>
      <c r="R125" s="6">
        <f t="shared" si="319"/>
        <v>94.896328314958865</v>
      </c>
      <c r="S125" s="6">
        <f t="shared" si="320"/>
        <v>102.49090432547668</v>
      </c>
      <c r="T125" s="6">
        <f t="shared" si="321"/>
        <v>110.69327608324517</v>
      </c>
      <c r="U125" s="6">
        <f t="shared" si="322"/>
        <v>119.55208562830238</v>
      </c>
      <c r="V125" s="6">
        <f t="shared" si="323"/>
        <v>129.11986783486597</v>
      </c>
      <c r="W125" s="6">
        <f t="shared" si="324"/>
        <v>139.45336195579</v>
      </c>
      <c r="X125" s="6">
        <f t="shared" si="327"/>
        <v>150.61384809999998</v>
      </c>
      <c r="Y125" s="6">
        <f t="shared" si="325"/>
        <v>216.50740664374999</v>
      </c>
    </row>
    <row r="126" spans="3:25">
      <c r="C126" s="3" t="s">
        <v>136</v>
      </c>
      <c r="D126" s="6">
        <f t="shared" si="308"/>
        <v>62.604253058320047</v>
      </c>
      <c r="E126" s="6">
        <f t="shared" si="309"/>
        <v>67.614486508607882</v>
      </c>
      <c r="F126" s="6">
        <f t="shared" si="310"/>
        <v>73.025690148620669</v>
      </c>
      <c r="G126" s="6">
        <f t="shared" si="311"/>
        <v>78.869953719214493</v>
      </c>
      <c r="H126" s="6">
        <f t="shared" si="312"/>
        <v>85.181935110934759</v>
      </c>
      <c r="I126" s="6">
        <f t="shared" si="313"/>
        <v>91.99906589365456</v>
      </c>
      <c r="J126" s="6">
        <f t="shared" si="314"/>
        <v>99.361773294799178</v>
      </c>
      <c r="K126" s="6">
        <f t="shared" si="315"/>
        <v>107.31371994254151</v>
      </c>
      <c r="L126" s="6">
        <f t="shared" si="326"/>
        <v>115.90206279570313</v>
      </c>
      <c r="M126" s="6">
        <f t="shared" si="316"/>
        <v>173.85309419355468</v>
      </c>
      <c r="O126" s="3" t="s">
        <v>136</v>
      </c>
      <c r="P126" s="6">
        <f t="shared" si="317"/>
        <v>80.133443914649646</v>
      </c>
      <c r="Q126" s="6">
        <f t="shared" si="318"/>
        <v>86.546542731018093</v>
      </c>
      <c r="R126" s="6">
        <f t="shared" si="319"/>
        <v>93.472883390234486</v>
      </c>
      <c r="S126" s="6">
        <f t="shared" si="320"/>
        <v>100.95354076059452</v>
      </c>
      <c r="T126" s="6">
        <f t="shared" si="321"/>
        <v>109.03287694199649</v>
      </c>
      <c r="U126" s="6">
        <f t="shared" si="322"/>
        <v>117.75880434387784</v>
      </c>
      <c r="V126" s="6">
        <f t="shared" si="323"/>
        <v>127.18306981734298</v>
      </c>
      <c r="W126" s="6">
        <f t="shared" si="324"/>
        <v>137.36156152645316</v>
      </c>
      <c r="X126" s="6">
        <f t="shared" si="327"/>
        <v>148.35464037849999</v>
      </c>
      <c r="Y126" s="6">
        <f t="shared" si="325"/>
        <v>213.25979554409375</v>
      </c>
    </row>
    <row r="127" spans="3:25">
      <c r="C127" s="3" t="s">
        <v>34</v>
      </c>
      <c r="D127" s="6">
        <f t="shared" si="308"/>
        <v>61.665189262445246</v>
      </c>
      <c r="E127" s="6">
        <f t="shared" si="309"/>
        <v>66.600269210978766</v>
      </c>
      <c r="F127" s="6">
        <f t="shared" si="310"/>
        <v>71.930304796391354</v>
      </c>
      <c r="G127" s="6">
        <f t="shared" si="311"/>
        <v>77.686904413426277</v>
      </c>
      <c r="H127" s="6">
        <f t="shared" si="312"/>
        <v>83.90420608427074</v>
      </c>
      <c r="I127" s="6">
        <f t="shared" si="313"/>
        <v>90.619079905249734</v>
      </c>
      <c r="J127" s="6">
        <f t="shared" si="314"/>
        <v>97.871346695377184</v>
      </c>
      <c r="K127" s="6">
        <f t="shared" si="315"/>
        <v>105.70401414340338</v>
      </c>
      <c r="L127" s="6">
        <f t="shared" si="326"/>
        <v>114.16353185376758</v>
      </c>
      <c r="M127" s="6">
        <f t="shared" si="316"/>
        <v>171.24529778065136</v>
      </c>
      <c r="O127" s="3" t="s">
        <v>34</v>
      </c>
      <c r="P127" s="6">
        <f t="shared" si="317"/>
        <v>78.931442255929895</v>
      </c>
      <c r="Q127" s="6">
        <f t="shared" si="318"/>
        <v>85.248344590052824</v>
      </c>
      <c r="R127" s="6">
        <f t="shared" si="319"/>
        <v>92.070790139380961</v>
      </c>
      <c r="S127" s="6">
        <f t="shared" si="320"/>
        <v>99.4392376491856</v>
      </c>
      <c r="T127" s="6">
        <f t="shared" si="321"/>
        <v>107.39738378786654</v>
      </c>
      <c r="U127" s="6">
        <f t="shared" si="322"/>
        <v>115.99242227871967</v>
      </c>
      <c r="V127" s="6">
        <f t="shared" si="323"/>
        <v>125.27532377008284</v>
      </c>
      <c r="W127" s="6">
        <f t="shared" si="324"/>
        <v>135.30113810355635</v>
      </c>
      <c r="X127" s="6">
        <f t="shared" si="327"/>
        <v>146.1293207728225</v>
      </c>
      <c r="Y127" s="6">
        <f t="shared" si="325"/>
        <v>210.06089861093233</v>
      </c>
    </row>
    <row r="128" spans="3:25">
      <c r="C128" s="3" t="s">
        <v>135</v>
      </c>
      <c r="D128" s="6">
        <f t="shared" si="308"/>
        <v>60.740211423508569</v>
      </c>
      <c r="E128" s="6">
        <f t="shared" si="309"/>
        <v>65.601265172814081</v>
      </c>
      <c r="F128" s="6">
        <f t="shared" si="310"/>
        <v>70.851350224445483</v>
      </c>
      <c r="G128" s="6">
        <f t="shared" si="311"/>
        <v>76.521600847224875</v>
      </c>
      <c r="H128" s="6">
        <f t="shared" si="312"/>
        <v>82.645642993006675</v>
      </c>
      <c r="I128" s="6">
        <f t="shared" si="313"/>
        <v>89.25979370667099</v>
      </c>
      <c r="J128" s="6">
        <f t="shared" si="314"/>
        <v>96.403276494946525</v>
      </c>
      <c r="K128" s="6">
        <f t="shared" si="315"/>
        <v>104.11845393125233</v>
      </c>
      <c r="L128" s="6">
        <f t="shared" si="326"/>
        <v>112.45107887596106</v>
      </c>
      <c r="M128" s="6">
        <f t="shared" si="316"/>
        <v>168.67661831394159</v>
      </c>
      <c r="O128" s="3" t="s">
        <v>135</v>
      </c>
      <c r="P128" s="6">
        <f t="shared" si="317"/>
        <v>77.747470622090944</v>
      </c>
      <c r="Q128" s="6">
        <f t="shared" si="318"/>
        <v>83.969619421202026</v>
      </c>
      <c r="R128" s="6">
        <f t="shared" si="319"/>
        <v>90.689728287290251</v>
      </c>
      <c r="S128" s="6">
        <f t="shared" si="320"/>
        <v>97.947649084447818</v>
      </c>
      <c r="T128" s="6">
        <f t="shared" si="321"/>
        <v>105.78642303104854</v>
      </c>
      <c r="U128" s="6">
        <f t="shared" si="322"/>
        <v>114.25253594453888</v>
      </c>
      <c r="V128" s="6">
        <f t="shared" si="323"/>
        <v>123.39619391353159</v>
      </c>
      <c r="W128" s="6">
        <f t="shared" si="324"/>
        <v>133.271621032003</v>
      </c>
      <c r="X128" s="6">
        <f t="shared" si="327"/>
        <v>143.93738096123016</v>
      </c>
      <c r="Y128" s="6">
        <f t="shared" si="325"/>
        <v>206.90998513176834</v>
      </c>
    </row>
    <row r="130" spans="3:25">
      <c r="C130" s="14" t="s">
        <v>443</v>
      </c>
      <c r="O130" s="26" t="s">
        <v>347</v>
      </c>
    </row>
    <row r="131" spans="3:25">
      <c r="C131" s="13" t="s">
        <v>144</v>
      </c>
      <c r="D131" s="19">
        <f>+D132*0.965</f>
        <v>0.37825598307610742</v>
      </c>
      <c r="E131" s="19">
        <f t="shared" ref="E131:E140" si="328">+E132*0.965</f>
        <v>0.40852790050341009</v>
      </c>
      <c r="F131" s="19">
        <f t="shared" ref="F131:F140" si="329">+F132*0.965</f>
        <v>0.44122248677331261</v>
      </c>
      <c r="G131" s="19">
        <f t="shared" ref="G131:G140" si="330">+G132*0.965</f>
        <v>0.47653362865678006</v>
      </c>
      <c r="H131" s="19">
        <f t="shared" ref="H131:H140" si="331">+H132*0.965</f>
        <v>0.51467072972975492</v>
      </c>
      <c r="I131" s="19">
        <f t="shared" ref="I131:I140" si="332">+I132*0.965</f>
        <v>0.55585995218679674</v>
      </c>
      <c r="J131" s="19">
        <f t="shared" ref="J131:J140" si="333">+J132*0.965</f>
        <v>0.60034555803736545</v>
      </c>
      <c r="K131" s="19">
        <f t="shared" ref="K131:K140" si="334">+K132*0.965</f>
        <v>0.64839135763836864</v>
      </c>
      <c r="L131" s="19">
        <f t="shared" ref="L131:L140" si="335">+L132*0.965</f>
        <v>0.70028227415311439</v>
      </c>
      <c r="M131" s="19">
        <f t="shared" ref="M131:M139" si="336">+M132*0.965</f>
        <v>0.7563258645535883</v>
      </c>
      <c r="O131" s="13" t="s">
        <v>144</v>
      </c>
      <c r="P131" s="6">
        <f t="shared" ref="P131:P140" si="337">+P132*$M$1</f>
        <v>135.92363713116976</v>
      </c>
      <c r="Q131" s="6">
        <f t="shared" ref="Q131:Q140" si="338">+Q132*$M$1</f>
        <v>146.80163854754267</v>
      </c>
      <c r="R131" s="6">
        <f t="shared" ref="R131:R140" si="339">+R132*$M$1</f>
        <v>158.55020903719915</v>
      </c>
      <c r="S131" s="6">
        <f>+S132*$M$1</f>
        <v>171.23902045274775</v>
      </c>
      <c r="T131" s="6">
        <f t="shared" ref="T131:T140" si="340">+T132*$M$1</f>
        <v>184.94332050194171</v>
      </c>
      <c r="U131" s="6">
        <f t="shared" ref="U131:U140" si="341">+U132*$M$1</f>
        <v>199.74437898470856</v>
      </c>
      <c r="V131" s="6">
        <f t="shared" ref="V131:V140" si="342">+V132*$M$1</f>
        <v>215.72996974263813</v>
      </c>
      <c r="W131" s="6">
        <f t="shared" ref="W131:W140" si="343">+W132*$M$1</f>
        <v>232.9948911790022</v>
      </c>
      <c r="X131" s="6">
        <f t="shared" ref="X131:X140" si="344">+X132*$M$1</f>
        <v>251.64152843611859</v>
      </c>
      <c r="Y131" s="6">
        <f t="shared" ref="Y131:Y139" si="345">+Y132*$M$1</f>
        <v>355.25862838040268</v>
      </c>
    </row>
    <row r="132" spans="3:25">
      <c r="C132" s="3" t="s">
        <v>39</v>
      </c>
      <c r="D132" s="19">
        <f t="shared" ref="D132:D140" si="346">+D133*0.965</f>
        <v>0.39197511199596624</v>
      </c>
      <c r="E132" s="19">
        <f t="shared" si="328"/>
        <v>0.42334497461493276</v>
      </c>
      <c r="F132" s="19">
        <f t="shared" si="329"/>
        <v>0.4572253748946245</v>
      </c>
      <c r="G132" s="19">
        <f t="shared" si="330"/>
        <v>0.49381723176868403</v>
      </c>
      <c r="H132" s="19">
        <f t="shared" si="331"/>
        <v>0.53333754376140408</v>
      </c>
      <c r="I132" s="19">
        <f t="shared" si="332"/>
        <v>0.57602067584124017</v>
      </c>
      <c r="J132" s="19">
        <f t="shared" si="333"/>
        <v>0.62211974926151858</v>
      </c>
      <c r="K132" s="19">
        <f t="shared" si="334"/>
        <v>0.67190814263043386</v>
      </c>
      <c r="L132" s="19">
        <f t="shared" si="335"/>
        <v>0.72568111311203565</v>
      </c>
      <c r="M132" s="19">
        <f t="shared" si="336"/>
        <v>0.78375737259439204</v>
      </c>
      <c r="O132" s="3" t="s">
        <v>39</v>
      </c>
      <c r="P132" s="6">
        <f t="shared" si="337"/>
        <v>130.69580493381707</v>
      </c>
      <c r="Q132" s="6">
        <f t="shared" si="338"/>
        <v>141.15542168032948</v>
      </c>
      <c r="R132" s="6">
        <f t="shared" si="339"/>
        <v>152.45212407422994</v>
      </c>
      <c r="S132" s="20">
        <f>+S133*$M$1</f>
        <v>164.65290428148822</v>
      </c>
      <c r="T132" s="6">
        <f t="shared" si="340"/>
        <v>177.83011586725164</v>
      </c>
      <c r="U132" s="6">
        <f t="shared" si="341"/>
        <v>192.06190286991207</v>
      </c>
      <c r="V132" s="6">
        <f t="shared" si="342"/>
        <v>207.43266321407512</v>
      </c>
      <c r="W132" s="6">
        <f t="shared" si="343"/>
        <v>224.03354921057903</v>
      </c>
      <c r="X132" s="6">
        <f t="shared" si="344"/>
        <v>241.96300811165247</v>
      </c>
      <c r="Y132" s="6">
        <f t="shared" si="345"/>
        <v>341.5948349811564</v>
      </c>
    </row>
    <row r="133" spans="3:25">
      <c r="C133" s="3" t="s">
        <v>143</v>
      </c>
      <c r="D133" s="19">
        <f t="shared" si="346"/>
        <v>0.4061918259025557</v>
      </c>
      <c r="E133" s="19">
        <f t="shared" si="328"/>
        <v>0.43869945555951584</v>
      </c>
      <c r="F133" s="19">
        <f t="shared" si="329"/>
        <v>0.47380867864727927</v>
      </c>
      <c r="G133" s="19">
        <f t="shared" si="330"/>
        <v>0.51172770131469847</v>
      </c>
      <c r="H133" s="19">
        <f t="shared" si="331"/>
        <v>0.55268139249886439</v>
      </c>
      <c r="I133" s="19">
        <f t="shared" si="332"/>
        <v>0.59691261745206237</v>
      </c>
      <c r="J133" s="19">
        <f t="shared" si="333"/>
        <v>0.64468367799121096</v>
      </c>
      <c r="K133" s="19">
        <f t="shared" si="334"/>
        <v>0.69627786801081226</v>
      </c>
      <c r="L133" s="19">
        <f t="shared" si="335"/>
        <v>0.75200115348397478</v>
      </c>
      <c r="M133" s="19">
        <f t="shared" si="336"/>
        <v>0.81218380579729743</v>
      </c>
      <c r="O133" s="3" t="s">
        <v>143</v>
      </c>
      <c r="P133" s="6">
        <f t="shared" si="337"/>
        <v>125.66904320559334</v>
      </c>
      <c r="Q133" s="6">
        <f t="shared" si="338"/>
        <v>135.7263670003168</v>
      </c>
      <c r="R133" s="6">
        <f t="shared" si="339"/>
        <v>146.58858084060572</v>
      </c>
      <c r="S133" s="6">
        <f t="shared" ref="S133:S140" si="347">+S134*$M$1</f>
        <v>158.32010027066175</v>
      </c>
      <c r="T133" s="6">
        <f t="shared" si="340"/>
        <v>170.99049602620349</v>
      </c>
      <c r="U133" s="6">
        <f t="shared" si="341"/>
        <v>184.67490660568467</v>
      </c>
      <c r="V133" s="6">
        <f t="shared" si="342"/>
        <v>199.4544838596876</v>
      </c>
      <c r="W133" s="6">
        <f t="shared" si="343"/>
        <v>215.41687424094135</v>
      </c>
      <c r="X133" s="6">
        <f t="shared" si="344"/>
        <v>232.6567385688966</v>
      </c>
      <c r="Y133" s="6">
        <f t="shared" si="345"/>
        <v>328.45657209726573</v>
      </c>
    </row>
    <row r="134" spans="3:25">
      <c r="C134" s="3" t="s">
        <v>146</v>
      </c>
      <c r="D134" s="19">
        <f t="shared" si="346"/>
        <v>0.42092417191974685</v>
      </c>
      <c r="E134" s="19">
        <f t="shared" si="328"/>
        <v>0.45461083477670039</v>
      </c>
      <c r="F134" s="19">
        <f t="shared" si="329"/>
        <v>0.49099344937541894</v>
      </c>
      <c r="G134" s="19">
        <f t="shared" si="330"/>
        <v>0.53028777338310729</v>
      </c>
      <c r="H134" s="19">
        <f t="shared" si="331"/>
        <v>0.57272683160504079</v>
      </c>
      <c r="I134" s="19">
        <f t="shared" si="332"/>
        <v>0.61856229787778483</v>
      </c>
      <c r="J134" s="19">
        <f t="shared" si="333"/>
        <v>0.66806598755565905</v>
      </c>
      <c r="K134" s="19">
        <f t="shared" si="334"/>
        <v>0.72153146944125623</v>
      </c>
      <c r="L134" s="19">
        <f t="shared" si="335"/>
        <v>0.77927580671914487</v>
      </c>
      <c r="M134" s="19">
        <f t="shared" si="336"/>
        <v>0.84164124953087815</v>
      </c>
      <c r="O134" s="3" t="s">
        <v>146</v>
      </c>
      <c r="P134" s="6">
        <f t="shared" si="337"/>
        <v>120.83561846691667</v>
      </c>
      <c r="Q134" s="6">
        <f t="shared" si="338"/>
        <v>130.50612211568924</v>
      </c>
      <c r="R134" s="6">
        <f t="shared" si="339"/>
        <v>140.95055850058242</v>
      </c>
      <c r="S134" s="6">
        <f t="shared" si="347"/>
        <v>152.23086564486707</v>
      </c>
      <c r="T134" s="6">
        <f t="shared" si="340"/>
        <v>164.41393848673411</v>
      </c>
      <c r="U134" s="6">
        <f t="shared" si="341"/>
        <v>177.5720255823891</v>
      </c>
      <c r="V134" s="6">
        <f t="shared" si="342"/>
        <v>191.78315755739192</v>
      </c>
      <c r="W134" s="6">
        <f t="shared" si="343"/>
        <v>207.131609847059</v>
      </c>
      <c r="X134" s="6">
        <f t="shared" si="344"/>
        <v>223.70840247009286</v>
      </c>
      <c r="Y134" s="6">
        <f t="shared" si="345"/>
        <v>315.82362701660168</v>
      </c>
    </row>
    <row r="135" spans="3:25">
      <c r="C135" s="3" t="s">
        <v>38</v>
      </c>
      <c r="D135" s="19">
        <f t="shared" si="346"/>
        <v>0.43619085173030764</v>
      </c>
      <c r="E135" s="19">
        <f t="shared" si="328"/>
        <v>0.47109931064943045</v>
      </c>
      <c r="F135" s="19">
        <f t="shared" si="329"/>
        <v>0.50880150194343932</v>
      </c>
      <c r="G135" s="19">
        <f t="shared" si="330"/>
        <v>0.54952100868715781</v>
      </c>
      <c r="H135" s="19">
        <f t="shared" si="331"/>
        <v>0.59349930736273659</v>
      </c>
      <c r="I135" s="19">
        <f t="shared" si="332"/>
        <v>0.64099719987335213</v>
      </c>
      <c r="J135" s="19">
        <f t="shared" si="333"/>
        <v>0.69229636016130469</v>
      </c>
      <c r="K135" s="19">
        <f t="shared" si="334"/>
        <v>0.74770100460233813</v>
      </c>
      <c r="L135" s="19">
        <f t="shared" si="335"/>
        <v>0.80753969608201548</v>
      </c>
      <c r="M135" s="19">
        <f t="shared" si="336"/>
        <v>0.87216709795945924</v>
      </c>
      <c r="O135" s="3" t="s">
        <v>38</v>
      </c>
      <c r="P135" s="6">
        <f t="shared" si="337"/>
        <v>116.18809467972757</v>
      </c>
      <c r="Q135" s="6">
        <f t="shared" si="338"/>
        <v>125.48665588047042</v>
      </c>
      <c r="R135" s="6">
        <f t="shared" si="339"/>
        <v>135.52938317363694</v>
      </c>
      <c r="S135" s="6">
        <f t="shared" si="347"/>
        <v>146.37583235083372</v>
      </c>
      <c r="T135" s="6">
        <f t="shared" si="340"/>
        <v>158.09032546801356</v>
      </c>
      <c r="U135" s="6">
        <f t="shared" si="341"/>
        <v>170.74233229075875</v>
      </c>
      <c r="V135" s="6">
        <f t="shared" si="342"/>
        <v>184.40688226672299</v>
      </c>
      <c r="W135" s="6">
        <f t="shared" si="343"/>
        <v>199.16500946832596</v>
      </c>
      <c r="X135" s="6">
        <f t="shared" si="344"/>
        <v>215.10423314432006</v>
      </c>
      <c r="Y135" s="6">
        <f t="shared" si="345"/>
        <v>303.67656443904008</v>
      </c>
    </row>
    <row r="136" spans="3:25">
      <c r="C136" s="3" t="s">
        <v>145</v>
      </c>
      <c r="D136" s="19">
        <f t="shared" si="346"/>
        <v>0.45201124531638098</v>
      </c>
      <c r="E136" s="19">
        <f t="shared" si="328"/>
        <v>0.48818581414448753</v>
      </c>
      <c r="F136" s="19">
        <f t="shared" si="329"/>
        <v>0.52725544242843458</v>
      </c>
      <c r="G136" s="19">
        <f t="shared" si="330"/>
        <v>0.56945182247373871</v>
      </c>
      <c r="H136" s="19">
        <f t="shared" si="331"/>
        <v>0.61502518897692915</v>
      </c>
      <c r="I136" s="19">
        <f t="shared" si="332"/>
        <v>0.66424580297756697</v>
      </c>
      <c r="J136" s="19">
        <f t="shared" si="333"/>
        <v>0.71740555457130017</v>
      </c>
      <c r="K136" s="19">
        <f t="shared" si="334"/>
        <v>0.7748196938884333</v>
      </c>
      <c r="L136" s="19">
        <f t="shared" si="335"/>
        <v>0.83682870060312486</v>
      </c>
      <c r="M136" s="19">
        <f t="shared" si="336"/>
        <v>0.90380010151239298</v>
      </c>
      <c r="O136" s="3" t="s">
        <v>145</v>
      </c>
      <c r="P136" s="6">
        <f t="shared" si="337"/>
        <v>111.71932180743035</v>
      </c>
      <c r="Q136" s="6">
        <f t="shared" si="338"/>
        <v>120.66024603891387</v>
      </c>
      <c r="R136" s="6">
        <f t="shared" si="339"/>
        <v>130.31671459003553</v>
      </c>
      <c r="S136" s="6">
        <f t="shared" si="347"/>
        <v>140.74599264503243</v>
      </c>
      <c r="T136" s="6">
        <f t="shared" si="340"/>
        <v>152.00992833462843</v>
      </c>
      <c r="U136" s="6">
        <f t="shared" si="341"/>
        <v>164.17531951034496</v>
      </c>
      <c r="V136" s="6">
        <f t="shared" si="342"/>
        <v>177.31430987184902</v>
      </c>
      <c r="W136" s="6">
        <f t="shared" si="343"/>
        <v>191.50481679646725</v>
      </c>
      <c r="X136" s="6">
        <f t="shared" si="344"/>
        <v>206.83099340800004</v>
      </c>
      <c r="Y136" s="6">
        <f t="shared" si="345"/>
        <v>291.99669657600009</v>
      </c>
    </row>
    <row r="137" spans="3:25">
      <c r="C137" s="3" t="s">
        <v>142</v>
      </c>
      <c r="D137" s="19">
        <f t="shared" si="346"/>
        <v>0.4684054355610166</v>
      </c>
      <c r="E137" s="19">
        <f t="shared" si="328"/>
        <v>0.50589203538288863</v>
      </c>
      <c r="F137" s="19">
        <f t="shared" si="329"/>
        <v>0.54637869681703066</v>
      </c>
      <c r="G137" s="19">
        <f t="shared" si="330"/>
        <v>0.59010551551682766</v>
      </c>
      <c r="H137" s="19">
        <f t="shared" si="331"/>
        <v>0.63733180204863127</v>
      </c>
      <c r="I137" s="19">
        <f t="shared" si="332"/>
        <v>0.68833761966587248</v>
      </c>
      <c r="J137" s="19">
        <f t="shared" si="333"/>
        <v>0.74342544515160647</v>
      </c>
      <c r="K137" s="19">
        <f t="shared" si="334"/>
        <v>0.80292196257868742</v>
      </c>
      <c r="L137" s="19">
        <f t="shared" si="335"/>
        <v>0.86718000062499989</v>
      </c>
      <c r="M137" s="19">
        <f t="shared" si="336"/>
        <v>0.93658041607501863</v>
      </c>
      <c r="O137" s="3" t="s">
        <v>142</v>
      </c>
      <c r="P137" s="6">
        <f t="shared" si="337"/>
        <v>107.42242481483687</v>
      </c>
      <c r="Q137" s="6">
        <f t="shared" si="338"/>
        <v>116.01946734510949</v>
      </c>
      <c r="R137" s="6">
        <f t="shared" si="339"/>
        <v>125.30453325964953</v>
      </c>
      <c r="S137" s="6">
        <f t="shared" si="347"/>
        <v>135.3326852356081</v>
      </c>
      <c r="T137" s="6">
        <f t="shared" si="340"/>
        <v>146.16339262945041</v>
      </c>
      <c r="U137" s="6">
        <f t="shared" si="341"/>
        <v>157.86088414456245</v>
      </c>
      <c r="V137" s="6">
        <f t="shared" si="342"/>
        <v>170.49452872293173</v>
      </c>
      <c r="W137" s="6">
        <f t="shared" si="343"/>
        <v>184.13924691968003</v>
      </c>
      <c r="X137" s="6">
        <f t="shared" si="344"/>
        <v>198.87595520000002</v>
      </c>
      <c r="Y137" s="6">
        <f t="shared" si="345"/>
        <v>280.76605440000009</v>
      </c>
    </row>
    <row r="138" spans="3:25">
      <c r="C138" s="3" t="s">
        <v>37</v>
      </c>
      <c r="D138" s="19">
        <f t="shared" si="346"/>
        <v>0.48539423374198615</v>
      </c>
      <c r="E138" s="19">
        <f t="shared" si="328"/>
        <v>0.52424045117397788</v>
      </c>
      <c r="F138" s="19">
        <f t="shared" si="329"/>
        <v>0.56619554074303702</v>
      </c>
      <c r="G138" s="19">
        <f t="shared" si="330"/>
        <v>0.61150830623505459</v>
      </c>
      <c r="H138" s="19">
        <f t="shared" si="331"/>
        <v>0.66044746326283033</v>
      </c>
      <c r="I138" s="19">
        <f t="shared" si="332"/>
        <v>0.71330323281437569</v>
      </c>
      <c r="J138" s="19">
        <f t="shared" si="333"/>
        <v>0.77038906233327098</v>
      </c>
      <c r="K138" s="19">
        <f t="shared" si="334"/>
        <v>0.83204348453749999</v>
      </c>
      <c r="L138" s="19">
        <f t="shared" si="335"/>
        <v>0.89863212499999989</v>
      </c>
      <c r="M138" s="19">
        <f t="shared" si="336"/>
        <v>0.97054965396374993</v>
      </c>
      <c r="O138" s="3" t="s">
        <v>37</v>
      </c>
      <c r="P138" s="6">
        <f t="shared" si="337"/>
        <v>103.2907930911893</v>
      </c>
      <c r="Q138" s="6">
        <f t="shared" si="338"/>
        <v>111.55718013952836</v>
      </c>
      <c r="R138" s="6">
        <f t="shared" si="339"/>
        <v>120.4851281342784</v>
      </c>
      <c r="S138" s="6">
        <f t="shared" si="347"/>
        <v>130.12758195731547</v>
      </c>
      <c r="T138" s="6">
        <f t="shared" si="340"/>
        <v>140.54172368216385</v>
      </c>
      <c r="U138" s="6">
        <f t="shared" si="341"/>
        <v>151.7893116774639</v>
      </c>
      <c r="V138" s="6">
        <f t="shared" si="342"/>
        <v>163.93704684897281</v>
      </c>
      <c r="W138" s="6">
        <f t="shared" si="343"/>
        <v>177.05696819200003</v>
      </c>
      <c r="X138" s="6">
        <f t="shared" si="344"/>
        <v>191.22688000000002</v>
      </c>
      <c r="Y138" s="6">
        <f t="shared" si="345"/>
        <v>269.9673600000001</v>
      </c>
    </row>
    <row r="139" spans="3:25">
      <c r="C139" s="3" t="s">
        <v>141</v>
      </c>
      <c r="D139" s="19">
        <f t="shared" si="346"/>
        <v>0.50299920595024472</v>
      </c>
      <c r="E139" s="19">
        <f t="shared" si="328"/>
        <v>0.54325435354816365</v>
      </c>
      <c r="F139" s="19">
        <f t="shared" si="329"/>
        <v>0.5867311303036653</v>
      </c>
      <c r="G139" s="19">
        <f t="shared" si="330"/>
        <v>0.63368736397414982</v>
      </c>
      <c r="H139" s="19">
        <f t="shared" si="331"/>
        <v>0.68440151633453927</v>
      </c>
      <c r="I139" s="19">
        <f t="shared" si="332"/>
        <v>0.73917433452266912</v>
      </c>
      <c r="J139" s="19">
        <f t="shared" si="333"/>
        <v>0.79833063454224973</v>
      </c>
      <c r="K139" s="19">
        <f t="shared" si="334"/>
        <v>0.86222122749999996</v>
      </c>
      <c r="L139" s="19">
        <f t="shared" si="335"/>
        <v>0.93122499999999997</v>
      </c>
      <c r="M139" s="19">
        <f t="shared" si="336"/>
        <v>1.0057509367499999</v>
      </c>
      <c r="O139" s="3" t="s">
        <v>141</v>
      </c>
      <c r="P139" s="6">
        <f t="shared" si="337"/>
        <v>99.318070279989712</v>
      </c>
      <c r="Q139" s="6">
        <f t="shared" si="338"/>
        <v>107.26651936493111</v>
      </c>
      <c r="R139" s="6">
        <f t="shared" si="339"/>
        <v>115.85108474449845</v>
      </c>
      <c r="S139" s="6">
        <f t="shared" si="347"/>
        <v>125.12267495895719</v>
      </c>
      <c r="T139" s="6">
        <f t="shared" si="340"/>
        <v>135.13627277131138</v>
      </c>
      <c r="U139" s="6">
        <f t="shared" si="341"/>
        <v>145.95126122833068</v>
      </c>
      <c r="V139" s="6">
        <f t="shared" si="342"/>
        <v>157.63177581632002</v>
      </c>
      <c r="W139" s="6">
        <f t="shared" si="343"/>
        <v>170.24708480000001</v>
      </c>
      <c r="X139" s="6">
        <f t="shared" si="344"/>
        <v>183.87200000000001</v>
      </c>
      <c r="Y139" s="6">
        <f t="shared" si="345"/>
        <v>259.58400000000006</v>
      </c>
    </row>
    <row r="140" spans="3:25">
      <c r="C140" s="3" t="s">
        <v>140</v>
      </c>
      <c r="D140" s="19">
        <f t="shared" si="346"/>
        <v>0.52124270046657484</v>
      </c>
      <c r="E140" s="19">
        <f t="shared" si="328"/>
        <v>0.5629578793245219</v>
      </c>
      <c r="F140" s="19">
        <f t="shared" si="329"/>
        <v>0.60801153399343555</v>
      </c>
      <c r="G140" s="19">
        <f t="shared" si="330"/>
        <v>0.65667084349652838</v>
      </c>
      <c r="H140" s="19">
        <f t="shared" si="331"/>
        <v>0.70922436925858989</v>
      </c>
      <c r="I140" s="19">
        <f t="shared" si="332"/>
        <v>0.76598376634473486</v>
      </c>
      <c r="J140" s="19">
        <f t="shared" si="333"/>
        <v>0.8272856316499998</v>
      </c>
      <c r="K140" s="19">
        <f t="shared" si="334"/>
        <v>0.89349349999999994</v>
      </c>
      <c r="L140" s="19">
        <f t="shared" si="335"/>
        <v>0.96499999999999997</v>
      </c>
      <c r="M140" s="19">
        <f>+M141*0.965</f>
        <v>1.0422289499999999</v>
      </c>
      <c r="O140" s="3" t="s">
        <v>140</v>
      </c>
      <c r="P140" s="6">
        <f t="shared" si="337"/>
        <v>95.498144499990104</v>
      </c>
      <c r="Q140" s="6">
        <f t="shared" si="338"/>
        <v>103.14088400474145</v>
      </c>
      <c r="R140" s="6">
        <f t="shared" si="339"/>
        <v>111.39527379278697</v>
      </c>
      <c r="S140" s="6">
        <f t="shared" si="347"/>
        <v>120.31026438361268</v>
      </c>
      <c r="T140" s="6">
        <f t="shared" si="340"/>
        <v>129.93872381856863</v>
      </c>
      <c r="U140" s="6">
        <f t="shared" si="341"/>
        <v>140.33775118108719</v>
      </c>
      <c r="V140" s="6">
        <f t="shared" si="342"/>
        <v>151.569015208</v>
      </c>
      <c r="W140" s="6">
        <f t="shared" si="343"/>
        <v>163.69911999999999</v>
      </c>
      <c r="X140" s="6">
        <f t="shared" si="344"/>
        <v>176.8</v>
      </c>
      <c r="Y140" s="6">
        <f>+Y141*$M$1</f>
        <v>249.60000000000002</v>
      </c>
    </row>
    <row r="141" spans="3:25">
      <c r="C141" s="3" t="s">
        <v>36</v>
      </c>
      <c r="D141" s="19">
        <f t="shared" ref="D141" si="348">+E141*0.9259</f>
        <v>0.54014787613116566</v>
      </c>
      <c r="E141" s="19">
        <f t="shared" ref="E141" si="349">+F141*0.9259</f>
        <v>0.58337604075079996</v>
      </c>
      <c r="F141" s="19">
        <f t="shared" ref="F141" si="350">+G141*0.9259</f>
        <v>0.6300637657963063</v>
      </c>
      <c r="G141" s="19">
        <f t="shared" ref="G141" si="351">+H141*0.9259</f>
        <v>0.6804879207217911</v>
      </c>
      <c r="H141" s="19">
        <f t="shared" ref="H141" si="352">+I141*0.9259</f>
        <v>0.73494753291045589</v>
      </c>
      <c r="I141" s="19">
        <f t="shared" ref="I141" si="353">+J141*0.9259</f>
        <v>0.79376556097899986</v>
      </c>
      <c r="J141" s="19">
        <f t="shared" ref="J141" si="354">+K141*0.9259</f>
        <v>0.85729080999999985</v>
      </c>
      <c r="K141" s="19">
        <f t="shared" ref="K141" si="355">+L141*0.9259</f>
        <v>0.92589999999999995</v>
      </c>
      <c r="L141" s="48">
        <v>1</v>
      </c>
      <c r="M141" s="19">
        <f>+L141*1.08003</f>
        <v>1.08003</v>
      </c>
      <c r="O141" s="3" t="s">
        <v>36</v>
      </c>
      <c r="P141" s="6">
        <f t="shared" ref="P141" si="356">+Q141*0.9259</f>
        <v>91.825138942298167</v>
      </c>
      <c r="Q141" s="6">
        <f t="shared" ref="Q141" si="357">+R141*0.9259</f>
        <v>99.173926927636003</v>
      </c>
      <c r="R141" s="6">
        <f t="shared" ref="R141" si="358">+S141*0.9259</f>
        <v>107.11084018537208</v>
      </c>
      <c r="S141" s="8">
        <f t="shared" ref="S141" si="359">+T141*0.9259</f>
        <v>115.6829465227045</v>
      </c>
      <c r="T141" s="6">
        <f t="shared" ref="T141" si="360">+U141*0.9259</f>
        <v>124.94108059477752</v>
      </c>
      <c r="U141" s="6">
        <f t="shared" ref="U141" si="361">+V141*0.9259</f>
        <v>134.94014536642999</v>
      </c>
      <c r="V141" s="6">
        <f t="shared" ref="V141" si="362">+W141*0.9259</f>
        <v>145.7394377</v>
      </c>
      <c r="W141" s="6">
        <f>+X141*0.9259</f>
        <v>157.40299999999999</v>
      </c>
      <c r="X141" s="9">
        <v>170</v>
      </c>
      <c r="Y141" s="6">
        <f>+X141+70</f>
        <v>240</v>
      </c>
    </row>
    <row r="142" spans="3:25">
      <c r="C142" s="3" t="s">
        <v>139</v>
      </c>
      <c r="D142" s="19">
        <f t="shared" ref="D142:D148" si="363">+D141*1.085</f>
        <v>0.58606044560231474</v>
      </c>
      <c r="E142" s="19">
        <f t="shared" ref="E142:E148" si="364">+E141*1.085</f>
        <v>0.63296300421461793</v>
      </c>
      <c r="F142" s="19">
        <f t="shared" ref="F142:F148" si="365">+F141*1.085</f>
        <v>0.68361918588899229</v>
      </c>
      <c r="G142" s="19">
        <f t="shared" ref="G142:G148" si="366">+G141*1.085</f>
        <v>0.73832939398314335</v>
      </c>
      <c r="H142" s="19">
        <f t="shared" ref="H142:H148" si="367">+H141*1.085</f>
        <v>0.79741807320784464</v>
      </c>
      <c r="I142" s="19">
        <f t="shared" ref="I142:I148" si="368">+I141*1.085</f>
        <v>0.86123563366221478</v>
      </c>
      <c r="J142" s="19">
        <f t="shared" ref="J142:J148" si="369">+J141*1.085</f>
        <v>0.93016052884999978</v>
      </c>
      <c r="K142" s="19">
        <f t="shared" ref="K142:K148" si="370">+K141*1.085</f>
        <v>1.0046014999999999</v>
      </c>
      <c r="L142" s="19">
        <f t="shared" ref="L142:L148" si="371">+L141*1.085</f>
        <v>1.085</v>
      </c>
      <c r="M142" s="19">
        <f>+M141*1.085</f>
        <v>1.17183255</v>
      </c>
      <c r="O142" s="3" t="s">
        <v>139</v>
      </c>
      <c r="P142" s="6">
        <f t="shared" ref="P142:P148" si="372">+P141*$J$1</f>
        <v>90.447761858163688</v>
      </c>
      <c r="Q142" s="6">
        <f t="shared" ref="Q142:Q148" si="373">+Q141*$J$1</f>
        <v>97.686318023721455</v>
      </c>
      <c r="R142" s="6">
        <f t="shared" ref="R142:R148" si="374">+R141*$J$1</f>
        <v>105.5041775825915</v>
      </c>
      <c r="S142" s="6">
        <f t="shared" ref="S142:S148" si="375">+S141*$J$1</f>
        <v>113.94770232486393</v>
      </c>
      <c r="T142" s="6">
        <f t="shared" ref="T142:T148" si="376">+T141*$J$1</f>
        <v>123.06696438585585</v>
      </c>
      <c r="U142" s="6">
        <f t="shared" ref="U142:U148" si="377">+U141*$J$1</f>
        <v>132.91604318593355</v>
      </c>
      <c r="V142" s="6">
        <f t="shared" ref="V142:V148" si="378">+V141*$J$1</f>
        <v>143.5533461345</v>
      </c>
      <c r="W142" s="6">
        <f t="shared" ref="W142:W148" si="379">+W141*$J$1</f>
        <v>155.041955</v>
      </c>
      <c r="X142" s="6">
        <f>+X141*$J$1</f>
        <v>167.45</v>
      </c>
      <c r="Y142" s="6">
        <f t="shared" ref="Y142:Y148" si="380">+Y141*$J$1</f>
        <v>236.4</v>
      </c>
    </row>
    <row r="143" spans="3:25">
      <c r="C143" s="3" t="s">
        <v>138</v>
      </c>
      <c r="D143" s="19">
        <f t="shared" si="363"/>
        <v>0.63587558347851147</v>
      </c>
      <c r="E143" s="19">
        <f t="shared" si="364"/>
        <v>0.68676485957286049</v>
      </c>
      <c r="F143" s="19">
        <f t="shared" si="365"/>
        <v>0.74172681668955665</v>
      </c>
      <c r="G143" s="19">
        <f t="shared" si="366"/>
        <v>0.80108739247171046</v>
      </c>
      <c r="H143" s="19">
        <f t="shared" si="367"/>
        <v>0.86519860943051141</v>
      </c>
      <c r="I143" s="19">
        <f t="shared" si="368"/>
        <v>0.934440662523503</v>
      </c>
      <c r="J143" s="19">
        <f t="shared" si="369"/>
        <v>1.0092241738022498</v>
      </c>
      <c r="K143" s="19">
        <f t="shared" si="370"/>
        <v>1.0899926274999998</v>
      </c>
      <c r="L143" s="19">
        <f t="shared" si="371"/>
        <v>1.177225</v>
      </c>
      <c r="M143" s="19">
        <f t="shared" ref="M143:M148" si="381">+M142*1.085</f>
        <v>1.2714383167499999</v>
      </c>
      <c r="O143" s="3" t="s">
        <v>138</v>
      </c>
      <c r="P143" s="6">
        <f t="shared" si="372"/>
        <v>89.091045430291231</v>
      </c>
      <c r="Q143" s="6">
        <f t="shared" si="373"/>
        <v>96.22102325336563</v>
      </c>
      <c r="R143" s="6">
        <f t="shared" si="374"/>
        <v>103.92161491885263</v>
      </c>
      <c r="S143" s="6">
        <f t="shared" si="375"/>
        <v>112.23848678999097</v>
      </c>
      <c r="T143" s="6">
        <f t="shared" si="376"/>
        <v>121.22095992006801</v>
      </c>
      <c r="U143" s="6">
        <f t="shared" si="377"/>
        <v>130.92230253814455</v>
      </c>
      <c r="V143" s="6">
        <f t="shared" si="378"/>
        <v>141.40004594248251</v>
      </c>
      <c r="W143" s="6">
        <f t="shared" si="379"/>
        <v>152.71632567500001</v>
      </c>
      <c r="X143" s="6">
        <f t="shared" ref="X143:X148" si="382">+X142*$J$1</f>
        <v>164.93824999999998</v>
      </c>
      <c r="Y143" s="6">
        <f t="shared" si="380"/>
        <v>232.85400000000001</v>
      </c>
    </row>
    <row r="144" spans="3:25">
      <c r="C144" s="3" t="s">
        <v>35</v>
      </c>
      <c r="D144" s="19">
        <f t="shared" si="363"/>
        <v>0.68992500807418489</v>
      </c>
      <c r="E144" s="19">
        <f t="shared" si="364"/>
        <v>0.74513987263655357</v>
      </c>
      <c r="F144" s="19">
        <f t="shared" si="365"/>
        <v>0.8047735961081689</v>
      </c>
      <c r="G144" s="19">
        <f t="shared" si="366"/>
        <v>0.86917982083180578</v>
      </c>
      <c r="H144" s="19">
        <f t="shared" si="367"/>
        <v>0.9387404912321049</v>
      </c>
      <c r="I144" s="19">
        <f t="shared" si="368"/>
        <v>1.0138681188380008</v>
      </c>
      <c r="J144" s="19">
        <f t="shared" si="369"/>
        <v>1.095008228575441</v>
      </c>
      <c r="K144" s="19">
        <f t="shared" si="370"/>
        <v>1.1826420008374998</v>
      </c>
      <c r="L144" s="19">
        <f t="shared" si="371"/>
        <v>1.277289125</v>
      </c>
      <c r="M144" s="19">
        <f t="shared" si="381"/>
        <v>1.3795105736737499</v>
      </c>
      <c r="O144" s="3" t="s">
        <v>35</v>
      </c>
      <c r="P144" s="6">
        <f t="shared" si="372"/>
        <v>87.754679748836864</v>
      </c>
      <c r="Q144" s="6">
        <f t="shared" si="373"/>
        <v>94.777707904565148</v>
      </c>
      <c r="R144" s="6">
        <f t="shared" si="374"/>
        <v>102.36279069506983</v>
      </c>
      <c r="S144" s="6">
        <f t="shared" si="375"/>
        <v>110.55490948814111</v>
      </c>
      <c r="T144" s="6">
        <f t="shared" si="376"/>
        <v>119.40264552126699</v>
      </c>
      <c r="U144" s="6">
        <f t="shared" si="377"/>
        <v>128.95846800007237</v>
      </c>
      <c r="V144" s="6">
        <f t="shared" si="378"/>
        <v>139.27904525334526</v>
      </c>
      <c r="W144" s="6">
        <f t="shared" si="379"/>
        <v>150.425580789875</v>
      </c>
      <c r="X144" s="6">
        <f t="shared" si="382"/>
        <v>162.46417624999998</v>
      </c>
      <c r="Y144" s="6">
        <f t="shared" si="380"/>
        <v>229.36119000000002</v>
      </c>
    </row>
    <row r="145" spans="3:25">
      <c r="C145" s="3" t="s">
        <v>137</v>
      </c>
      <c r="D145" s="19">
        <f t="shared" si="363"/>
        <v>0.74856863376049054</v>
      </c>
      <c r="E145" s="19">
        <f t="shared" si="364"/>
        <v>0.80847676181066064</v>
      </c>
      <c r="F145" s="19">
        <f t="shared" si="365"/>
        <v>0.87317935177736328</v>
      </c>
      <c r="G145" s="19">
        <f t="shared" si="366"/>
        <v>0.94306010560250919</v>
      </c>
      <c r="H145" s="19">
        <f t="shared" si="367"/>
        <v>1.0185334329868339</v>
      </c>
      <c r="I145" s="19">
        <f t="shared" si="368"/>
        <v>1.1000469089392308</v>
      </c>
      <c r="J145" s="19">
        <f t="shared" si="369"/>
        <v>1.1880839280043534</v>
      </c>
      <c r="K145" s="19">
        <f t="shared" si="370"/>
        <v>1.2831665709086872</v>
      </c>
      <c r="L145" s="19">
        <f t="shared" si="371"/>
        <v>1.3858587006250001</v>
      </c>
      <c r="M145" s="19">
        <f t="shared" si="381"/>
        <v>1.4967689724360185</v>
      </c>
      <c r="O145" s="3" t="s">
        <v>137</v>
      </c>
      <c r="P145" s="6">
        <f t="shared" si="372"/>
        <v>86.438359552604311</v>
      </c>
      <c r="Q145" s="6">
        <f t="shared" si="373"/>
        <v>93.356042285996665</v>
      </c>
      <c r="R145" s="6">
        <f t="shared" si="374"/>
        <v>100.82734883464379</v>
      </c>
      <c r="S145" s="6">
        <f t="shared" si="375"/>
        <v>108.89658584581899</v>
      </c>
      <c r="T145" s="6">
        <f t="shared" si="376"/>
        <v>117.61160583844799</v>
      </c>
      <c r="U145" s="6">
        <f t="shared" si="377"/>
        <v>127.02409098007128</v>
      </c>
      <c r="V145" s="6">
        <f t="shared" si="378"/>
        <v>137.18985957454507</v>
      </c>
      <c r="W145" s="6">
        <f t="shared" si="379"/>
        <v>148.16919707802688</v>
      </c>
      <c r="X145" s="6">
        <f t="shared" si="382"/>
        <v>160.02721360624997</v>
      </c>
      <c r="Y145" s="6">
        <f t="shared" si="380"/>
        <v>225.92077215</v>
      </c>
    </row>
    <row r="146" spans="3:25">
      <c r="C146" s="3" t="s">
        <v>136</v>
      </c>
      <c r="D146" s="19">
        <f t="shared" si="363"/>
        <v>0.81219696763013216</v>
      </c>
      <c r="E146" s="19">
        <f t="shared" si="364"/>
        <v>0.87719728656456675</v>
      </c>
      <c r="F146" s="19">
        <f t="shared" si="365"/>
        <v>0.94739959667843909</v>
      </c>
      <c r="G146" s="19">
        <f t="shared" si="366"/>
        <v>1.0232202145787224</v>
      </c>
      <c r="H146" s="19">
        <f t="shared" si="367"/>
        <v>1.1051087747907147</v>
      </c>
      <c r="I146" s="19">
        <f t="shared" si="368"/>
        <v>1.1935508961990655</v>
      </c>
      <c r="J146" s="19">
        <f t="shared" si="369"/>
        <v>1.2890710618847234</v>
      </c>
      <c r="K146" s="19">
        <f t="shared" si="370"/>
        <v>1.3922357294359256</v>
      </c>
      <c r="L146" s="19">
        <f t="shared" si="371"/>
        <v>1.503656690178125</v>
      </c>
      <c r="M146" s="19">
        <f t="shared" si="381"/>
        <v>1.6239943350930799</v>
      </c>
      <c r="O146" s="3" t="s">
        <v>136</v>
      </c>
      <c r="P146" s="6">
        <f t="shared" si="372"/>
        <v>85.14178415931525</v>
      </c>
      <c r="Q146" s="6">
        <f t="shared" si="373"/>
        <v>91.955701651706718</v>
      </c>
      <c r="R146" s="6">
        <f t="shared" si="374"/>
        <v>99.31493860212413</v>
      </c>
      <c r="S146" s="6">
        <f t="shared" si="375"/>
        <v>107.2631370581317</v>
      </c>
      <c r="T146" s="6">
        <f t="shared" si="376"/>
        <v>115.84743175087127</v>
      </c>
      <c r="U146" s="6">
        <f t="shared" si="377"/>
        <v>125.11872961537021</v>
      </c>
      <c r="V146" s="6">
        <f t="shared" si="378"/>
        <v>135.13201168092689</v>
      </c>
      <c r="W146" s="6">
        <f t="shared" si="379"/>
        <v>145.94665912185647</v>
      </c>
      <c r="X146" s="6">
        <f t="shared" si="382"/>
        <v>157.62680540215621</v>
      </c>
      <c r="Y146" s="6">
        <f t="shared" si="380"/>
        <v>222.53196056774999</v>
      </c>
    </row>
    <row r="147" spans="3:25">
      <c r="C147" s="3" t="s">
        <v>34</v>
      </c>
      <c r="D147" s="19">
        <f t="shared" si="363"/>
        <v>0.88123370987869332</v>
      </c>
      <c r="E147" s="19">
        <f t="shared" si="364"/>
        <v>0.95175905592255494</v>
      </c>
      <c r="F147" s="19">
        <f t="shared" si="365"/>
        <v>1.0279285623961063</v>
      </c>
      <c r="G147" s="19">
        <f t="shared" si="366"/>
        <v>1.1101939328179138</v>
      </c>
      <c r="H147" s="19">
        <f t="shared" si="367"/>
        <v>1.1990430206479255</v>
      </c>
      <c r="I147" s="19">
        <f t="shared" si="368"/>
        <v>1.2950027223759861</v>
      </c>
      <c r="J147" s="19">
        <f t="shared" si="369"/>
        <v>1.3986421021449249</v>
      </c>
      <c r="K147" s="19">
        <f t="shared" si="370"/>
        <v>1.5105757664379791</v>
      </c>
      <c r="L147" s="19">
        <f t="shared" si="371"/>
        <v>1.6314675088432655</v>
      </c>
      <c r="M147" s="19">
        <f t="shared" si="381"/>
        <v>1.7620338535759916</v>
      </c>
      <c r="O147" s="3" t="s">
        <v>34</v>
      </c>
      <c r="P147" s="6">
        <f t="shared" si="372"/>
        <v>83.864657396925523</v>
      </c>
      <c r="Q147" s="6">
        <f t="shared" si="373"/>
        <v>90.57636612693112</v>
      </c>
      <c r="R147" s="6">
        <f t="shared" si="374"/>
        <v>97.825214523092271</v>
      </c>
      <c r="S147" s="6">
        <f t="shared" si="375"/>
        <v>105.65419000225972</v>
      </c>
      <c r="T147" s="6">
        <f t="shared" si="376"/>
        <v>114.10972027460819</v>
      </c>
      <c r="U147" s="6">
        <f t="shared" si="377"/>
        <v>123.24194867113965</v>
      </c>
      <c r="V147" s="6">
        <f t="shared" si="378"/>
        <v>133.10503150571299</v>
      </c>
      <c r="W147" s="6">
        <f t="shared" si="379"/>
        <v>143.75745923502862</v>
      </c>
      <c r="X147" s="6">
        <f t="shared" si="382"/>
        <v>155.26240332112386</v>
      </c>
      <c r="Y147" s="6">
        <f t="shared" si="380"/>
        <v>219.19398115923374</v>
      </c>
    </row>
    <row r="148" spans="3:25">
      <c r="C148" s="3" t="s">
        <v>135</v>
      </c>
      <c r="D148" s="19">
        <f t="shared" si="363"/>
        <v>0.95613857521838219</v>
      </c>
      <c r="E148" s="19">
        <f t="shared" si="364"/>
        <v>1.0326585756759721</v>
      </c>
      <c r="F148" s="19">
        <f t="shared" si="365"/>
        <v>1.1153024901997752</v>
      </c>
      <c r="G148" s="19">
        <f t="shared" si="366"/>
        <v>1.2045604171074364</v>
      </c>
      <c r="H148" s="19">
        <f t="shared" si="367"/>
        <v>1.3009616774029991</v>
      </c>
      <c r="I148" s="19">
        <f t="shared" si="368"/>
        <v>1.405077953777945</v>
      </c>
      <c r="J148" s="19">
        <f t="shared" si="369"/>
        <v>1.5175266808272434</v>
      </c>
      <c r="K148" s="19">
        <f t="shared" si="370"/>
        <v>1.6389747065852072</v>
      </c>
      <c r="L148" s="19">
        <f t="shared" si="371"/>
        <v>1.7701422470949431</v>
      </c>
      <c r="M148" s="19">
        <f t="shared" si="381"/>
        <v>1.9118067311299509</v>
      </c>
      <c r="O148" s="3" t="s">
        <v>135</v>
      </c>
      <c r="P148" s="6">
        <f t="shared" si="372"/>
        <v>82.606687535971645</v>
      </c>
      <c r="Q148" s="6">
        <f t="shared" si="373"/>
        <v>89.217720635027149</v>
      </c>
      <c r="R148" s="6">
        <f t="shared" si="374"/>
        <v>96.357836305245883</v>
      </c>
      <c r="S148" s="6">
        <f t="shared" si="375"/>
        <v>104.06937715222583</v>
      </c>
      <c r="T148" s="6">
        <f t="shared" si="376"/>
        <v>112.39807447048906</v>
      </c>
      <c r="U148" s="6">
        <f t="shared" si="377"/>
        <v>121.39331944107256</v>
      </c>
      <c r="V148" s="6">
        <f t="shared" si="378"/>
        <v>131.10845603312728</v>
      </c>
      <c r="W148" s="6">
        <f t="shared" si="379"/>
        <v>141.6010973465032</v>
      </c>
      <c r="X148" s="6">
        <f t="shared" si="382"/>
        <v>152.93346727130699</v>
      </c>
      <c r="Y148" s="6">
        <f t="shared" si="380"/>
        <v>215.90607144184523</v>
      </c>
    </row>
    <row r="150" spans="3:25">
      <c r="O150" s="26" t="s">
        <v>389</v>
      </c>
    </row>
    <row r="151" spans="3:25">
      <c r="O151" s="13" t="s">
        <v>144</v>
      </c>
      <c r="P151" s="6">
        <f t="shared" ref="P151:P160" si="383">+P152*$M$1</f>
        <v>79.955080665393993</v>
      </c>
      <c r="Q151" s="6">
        <f t="shared" ref="Q151:Q160" si="384">+Q152*$M$1</f>
        <v>86.353905027966263</v>
      </c>
      <c r="R151" s="6">
        <f t="shared" ref="R151:R160" si="385">+R152*$M$1</f>
        <v>93.264828845411259</v>
      </c>
      <c r="S151" s="6">
        <f>+S152*$M$1</f>
        <v>100.72883556043985</v>
      </c>
      <c r="T151" s="6">
        <f t="shared" ref="T151:T160" si="386">+T152*$M$1</f>
        <v>108.79018853055393</v>
      </c>
      <c r="U151" s="6">
        <f t="shared" ref="U151:U160" si="387">+U152*$M$1</f>
        <v>117.4966935204168</v>
      </c>
      <c r="V151" s="6">
        <f t="shared" ref="V151:V160" si="388">+V152*$M$1</f>
        <v>126.89998220155182</v>
      </c>
      <c r="W151" s="6">
        <f t="shared" ref="W151:W160" si="389">+W152*$M$1</f>
        <v>137.05581834058947</v>
      </c>
      <c r="X151" s="6">
        <f t="shared" ref="X151:X160" si="390">+X152*$M$1</f>
        <v>148.02442849183444</v>
      </c>
      <c r="Y151" s="6">
        <f t="shared" ref="Y151:Y159" si="391">+Y152*$M$1</f>
        <v>251.64152843611859</v>
      </c>
    </row>
    <row r="152" spans="3:25">
      <c r="O152" s="3" t="s">
        <v>39</v>
      </c>
      <c r="P152" s="6">
        <f t="shared" si="383"/>
        <v>76.879885255186522</v>
      </c>
      <c r="Q152" s="6">
        <f t="shared" si="384"/>
        <v>83.032600988429095</v>
      </c>
      <c r="R152" s="6">
        <f t="shared" si="385"/>
        <v>89.677720043664664</v>
      </c>
      <c r="S152" s="20">
        <f>+S153*$M$1</f>
        <v>96.854649577346009</v>
      </c>
      <c r="T152" s="6">
        <f t="shared" si="386"/>
        <v>104.60595051014801</v>
      </c>
      <c r="U152" s="6">
        <f t="shared" si="387"/>
        <v>112.97758992347768</v>
      </c>
      <c r="V152" s="6">
        <f t="shared" si="388"/>
        <v>122.01921365533829</v>
      </c>
      <c r="W152" s="6">
        <f t="shared" si="389"/>
        <v>131.78444071210527</v>
      </c>
      <c r="X152" s="6">
        <f t="shared" si="390"/>
        <v>142.33118124214849</v>
      </c>
      <c r="Y152" s="6">
        <f t="shared" si="391"/>
        <v>241.96300811165247</v>
      </c>
    </row>
    <row r="153" spans="3:25">
      <c r="O153" s="3" t="s">
        <v>143</v>
      </c>
      <c r="P153" s="6">
        <f t="shared" si="383"/>
        <v>73.922966591525494</v>
      </c>
      <c r="Q153" s="6">
        <f t="shared" si="384"/>
        <v>79.839039411951049</v>
      </c>
      <c r="R153" s="6">
        <f t="shared" si="385"/>
        <v>86.228576965062175</v>
      </c>
      <c r="S153" s="6">
        <f t="shared" ref="S153:S160" si="392">+S154*$M$1</f>
        <v>93.129470747448082</v>
      </c>
      <c r="T153" s="6">
        <f t="shared" si="386"/>
        <v>100.58264472129616</v>
      </c>
      <c r="U153" s="6">
        <f t="shared" si="387"/>
        <v>108.63229800334392</v>
      </c>
      <c r="V153" s="6">
        <f t="shared" si="388"/>
        <v>117.32616697628681</v>
      </c>
      <c r="W153" s="6">
        <f t="shared" si="389"/>
        <v>126.7158083770243</v>
      </c>
      <c r="X153" s="6">
        <f t="shared" si="390"/>
        <v>136.85690504052738</v>
      </c>
      <c r="Y153" s="6">
        <f t="shared" si="391"/>
        <v>232.6567385688966</v>
      </c>
    </row>
    <row r="154" spans="3:25">
      <c r="O154" s="3" t="s">
        <v>146</v>
      </c>
      <c r="P154" s="6">
        <f t="shared" si="383"/>
        <v>71.079775568774508</v>
      </c>
      <c r="Q154" s="6">
        <f t="shared" si="384"/>
        <v>76.76830712687601</v>
      </c>
      <c r="R154" s="6">
        <f t="shared" si="385"/>
        <v>82.912093235636704</v>
      </c>
      <c r="S154" s="6">
        <f t="shared" si="392"/>
        <v>89.547568026392383</v>
      </c>
      <c r="T154" s="6">
        <f t="shared" si="386"/>
        <v>96.714081462784762</v>
      </c>
      <c r="U154" s="6">
        <f t="shared" si="387"/>
        <v>104.454132695523</v>
      </c>
      <c r="V154" s="6">
        <f t="shared" si="388"/>
        <v>112.81362209258347</v>
      </c>
      <c r="W154" s="6">
        <f t="shared" si="389"/>
        <v>121.84212343944644</v>
      </c>
      <c r="X154" s="6">
        <f t="shared" si="390"/>
        <v>131.59317792358402</v>
      </c>
      <c r="Y154" s="6">
        <f t="shared" si="391"/>
        <v>223.70840247009286</v>
      </c>
    </row>
    <row r="155" spans="3:25">
      <c r="O155" s="3" t="s">
        <v>38</v>
      </c>
      <c r="P155" s="6">
        <f t="shared" si="383"/>
        <v>68.345938046898567</v>
      </c>
      <c r="Q155" s="6">
        <f t="shared" si="384"/>
        <v>73.815679929688471</v>
      </c>
      <c r="R155" s="6">
        <f t="shared" si="385"/>
        <v>79.723166572727592</v>
      </c>
      <c r="S155" s="6">
        <f t="shared" si="392"/>
        <v>86.103430794608059</v>
      </c>
      <c r="T155" s="6">
        <f t="shared" si="386"/>
        <v>92.994309098831494</v>
      </c>
      <c r="U155" s="6">
        <f t="shared" si="387"/>
        <v>100.4366660533875</v>
      </c>
      <c r="V155" s="6">
        <f t="shared" si="388"/>
        <v>108.4746366274841</v>
      </c>
      <c r="W155" s="6">
        <f t="shared" si="389"/>
        <v>117.15588792254465</v>
      </c>
      <c r="X155" s="6">
        <f t="shared" si="390"/>
        <v>126.53190184960002</v>
      </c>
      <c r="Y155" s="6">
        <f t="shared" si="391"/>
        <v>215.10423314432006</v>
      </c>
    </row>
    <row r="156" spans="3:25">
      <c r="O156" s="3" t="s">
        <v>145</v>
      </c>
      <c r="P156" s="6">
        <f t="shared" si="383"/>
        <v>65.71724812201785</v>
      </c>
      <c r="Q156" s="6">
        <f t="shared" si="384"/>
        <v>70.97661531700814</v>
      </c>
      <c r="R156" s="6">
        <f t="shared" si="385"/>
        <v>76.656890935314991</v>
      </c>
      <c r="S156" s="6">
        <f t="shared" si="392"/>
        <v>82.791760379430826</v>
      </c>
      <c r="T156" s="6">
        <f t="shared" si="386"/>
        <v>89.417604902722587</v>
      </c>
      <c r="U156" s="6">
        <f t="shared" si="387"/>
        <v>96.573717359026432</v>
      </c>
      <c r="V156" s="6">
        <f t="shared" si="388"/>
        <v>104.3025352187347</v>
      </c>
      <c r="W156" s="6">
        <f t="shared" si="389"/>
        <v>112.64989223321601</v>
      </c>
      <c r="X156" s="6">
        <f t="shared" si="390"/>
        <v>121.66529024000002</v>
      </c>
      <c r="Y156" s="6">
        <f t="shared" si="391"/>
        <v>206.83099340800004</v>
      </c>
    </row>
    <row r="157" spans="3:25">
      <c r="O157" s="3" t="s">
        <v>142</v>
      </c>
      <c r="P157" s="6">
        <f t="shared" si="383"/>
        <v>63.189661655786388</v>
      </c>
      <c r="Q157" s="6">
        <f t="shared" si="384"/>
        <v>68.246745497123214</v>
      </c>
      <c r="R157" s="6">
        <f t="shared" si="385"/>
        <v>73.70854897626441</v>
      </c>
      <c r="S157" s="6">
        <f t="shared" si="392"/>
        <v>79.607461903298869</v>
      </c>
      <c r="T157" s="6">
        <f t="shared" si="386"/>
        <v>85.978466252617864</v>
      </c>
      <c r="U157" s="6">
        <f t="shared" si="387"/>
        <v>92.859343614448491</v>
      </c>
      <c r="V157" s="6">
        <f t="shared" si="388"/>
        <v>100.29089924878336</v>
      </c>
      <c r="W157" s="6">
        <f t="shared" si="389"/>
        <v>108.31720407040001</v>
      </c>
      <c r="X157" s="6">
        <f t="shared" si="390"/>
        <v>116.98585600000001</v>
      </c>
      <c r="Y157" s="6">
        <f t="shared" si="391"/>
        <v>198.87595520000002</v>
      </c>
    </row>
    <row r="158" spans="3:25">
      <c r="O158" s="3" t="s">
        <v>37</v>
      </c>
      <c r="P158" s="6">
        <f t="shared" si="383"/>
        <v>60.759290053640754</v>
      </c>
      <c r="Q158" s="6">
        <f t="shared" si="384"/>
        <v>65.621870670310784</v>
      </c>
      <c r="R158" s="6">
        <f t="shared" si="385"/>
        <v>70.873604784869627</v>
      </c>
      <c r="S158" s="6">
        <f t="shared" si="392"/>
        <v>76.545636445479673</v>
      </c>
      <c r="T158" s="6">
        <f t="shared" si="386"/>
        <v>82.671602165978712</v>
      </c>
      <c r="U158" s="6">
        <f t="shared" si="387"/>
        <v>89.287830398508163</v>
      </c>
      <c r="V158" s="6">
        <f t="shared" si="388"/>
        <v>96.433556969983997</v>
      </c>
      <c r="W158" s="6">
        <f t="shared" si="389"/>
        <v>104.15115776</v>
      </c>
      <c r="X158" s="6">
        <f t="shared" si="390"/>
        <v>112.4864</v>
      </c>
      <c r="Y158" s="6">
        <f t="shared" si="391"/>
        <v>191.22688000000002</v>
      </c>
    </row>
    <row r="159" spans="3:25">
      <c r="O159" s="3" t="s">
        <v>141</v>
      </c>
      <c r="P159" s="6">
        <f t="shared" si="383"/>
        <v>58.422394282346879</v>
      </c>
      <c r="Q159" s="6">
        <f t="shared" si="384"/>
        <v>63.097952567606526</v>
      </c>
      <c r="R159" s="6">
        <f t="shared" si="385"/>
        <v>68.147696908528488</v>
      </c>
      <c r="S159" s="6">
        <f t="shared" si="392"/>
        <v>73.601573505268917</v>
      </c>
      <c r="T159" s="6">
        <f t="shared" si="386"/>
        <v>79.491925159594913</v>
      </c>
      <c r="U159" s="6">
        <f t="shared" si="387"/>
        <v>85.853683075488618</v>
      </c>
      <c r="V159" s="6">
        <f t="shared" si="388"/>
        <v>92.724574009599991</v>
      </c>
      <c r="W159" s="6">
        <f t="shared" si="389"/>
        <v>100.14534399999999</v>
      </c>
      <c r="X159" s="6">
        <f t="shared" si="390"/>
        <v>108.16</v>
      </c>
      <c r="Y159" s="6">
        <f t="shared" si="391"/>
        <v>183.87200000000001</v>
      </c>
    </row>
    <row r="160" spans="3:25">
      <c r="O160" s="3" t="s">
        <v>140</v>
      </c>
      <c r="P160" s="6">
        <f t="shared" si="383"/>
        <v>56.175379117641228</v>
      </c>
      <c r="Q160" s="6">
        <f t="shared" si="384"/>
        <v>60.6711082380832</v>
      </c>
      <c r="R160" s="6">
        <f t="shared" si="385"/>
        <v>65.526631642815858</v>
      </c>
      <c r="S160" s="6">
        <f t="shared" si="392"/>
        <v>70.770743755066263</v>
      </c>
      <c r="T160" s="6">
        <f t="shared" si="386"/>
        <v>76.434543422687412</v>
      </c>
      <c r="U160" s="6">
        <f t="shared" si="387"/>
        <v>82.551618341815981</v>
      </c>
      <c r="V160" s="6">
        <f t="shared" si="388"/>
        <v>89.158244239999988</v>
      </c>
      <c r="W160" s="6">
        <f t="shared" si="389"/>
        <v>96.293599999999998</v>
      </c>
      <c r="X160" s="6">
        <f t="shared" si="390"/>
        <v>104</v>
      </c>
      <c r="Y160" s="6">
        <f>+Y161*$M$1</f>
        <v>176.8</v>
      </c>
    </row>
    <row r="161" spans="1:25">
      <c r="O161" s="3" t="s">
        <v>36</v>
      </c>
      <c r="P161" s="6">
        <f t="shared" ref="P161" si="393">+Q161*0.9259</f>
        <v>54.01478761311656</v>
      </c>
      <c r="Q161" s="6">
        <f t="shared" ref="Q161" si="394">+R161*0.9259</f>
        <v>58.337604075079994</v>
      </c>
      <c r="R161" s="6">
        <f t="shared" ref="R161" si="395">+S161*0.9259</f>
        <v>63.006376579630626</v>
      </c>
      <c r="S161" s="8">
        <f t="shared" ref="S161" si="396">+T161*0.9259</f>
        <v>68.048792072179097</v>
      </c>
      <c r="T161" s="6">
        <f t="shared" ref="T161" si="397">+U161*0.9259</f>
        <v>73.494753291045583</v>
      </c>
      <c r="U161" s="6">
        <f t="shared" ref="U161" si="398">+V161*0.9259</f>
        <v>79.376556097899979</v>
      </c>
      <c r="V161" s="6">
        <f t="shared" ref="V161" si="399">+W161*0.9259</f>
        <v>85.729080999999979</v>
      </c>
      <c r="W161" s="6">
        <f>+X161*0.9259</f>
        <v>92.589999999999989</v>
      </c>
      <c r="X161" s="9">
        <v>100</v>
      </c>
      <c r="Y161" s="6">
        <f>+X161+70</f>
        <v>170</v>
      </c>
    </row>
    <row r="162" spans="1:25">
      <c r="O162" s="3" t="s">
        <v>139</v>
      </c>
      <c r="P162" s="6">
        <f t="shared" ref="P162:P168" si="400">+P161*$J$1</f>
        <v>53.204565798919809</v>
      </c>
      <c r="Q162" s="6">
        <f t="shared" ref="Q162:Q168" si="401">+Q161*$J$1</f>
        <v>57.462540013953792</v>
      </c>
      <c r="R162" s="6">
        <f t="shared" ref="R162:R168" si="402">+R161*$J$1</f>
        <v>62.061280930936164</v>
      </c>
      <c r="S162" s="6">
        <f t="shared" ref="S162:S168" si="403">+S161*$J$1</f>
        <v>67.028060191096415</v>
      </c>
      <c r="T162" s="6">
        <f t="shared" ref="T162:T168" si="404">+T161*$J$1</f>
        <v>72.392331991679896</v>
      </c>
      <c r="U162" s="6">
        <f t="shared" ref="U162:U168" si="405">+U161*$J$1</f>
        <v>78.185907756431476</v>
      </c>
      <c r="V162" s="6">
        <f t="shared" ref="V162:V168" si="406">+V161*$J$1</f>
        <v>84.443144784999973</v>
      </c>
      <c r="W162" s="6">
        <f t="shared" ref="W162:W168" si="407">+W161*$J$1</f>
        <v>91.201149999999984</v>
      </c>
      <c r="X162" s="6">
        <f>+X161*$J$1</f>
        <v>98.5</v>
      </c>
      <c r="Y162" s="6">
        <f t="shared" ref="Y162:Y168" si="408">+Y161*$J$1</f>
        <v>167.45</v>
      </c>
    </row>
    <row r="163" spans="1:25">
      <c r="O163" s="3" t="s">
        <v>138</v>
      </c>
      <c r="P163" s="6">
        <f t="shared" si="400"/>
        <v>52.406497311936015</v>
      </c>
      <c r="Q163" s="6">
        <f t="shared" si="401"/>
        <v>56.600601913744484</v>
      </c>
      <c r="R163" s="6">
        <f t="shared" si="402"/>
        <v>61.130361716972118</v>
      </c>
      <c r="S163" s="6">
        <f t="shared" si="403"/>
        <v>66.022639288229968</v>
      </c>
      <c r="T163" s="6">
        <f t="shared" si="404"/>
        <v>71.306447011804693</v>
      </c>
      <c r="U163" s="6">
        <f t="shared" si="405"/>
        <v>77.013119140084996</v>
      </c>
      <c r="V163" s="6">
        <f t="shared" si="406"/>
        <v>83.176497613224967</v>
      </c>
      <c r="W163" s="6">
        <f t="shared" si="407"/>
        <v>89.83313274999999</v>
      </c>
      <c r="X163" s="6">
        <f t="shared" ref="X163:X168" si="409">+X162*$J$1</f>
        <v>97.022499999999994</v>
      </c>
      <c r="Y163" s="6">
        <f t="shared" si="408"/>
        <v>164.93824999999998</v>
      </c>
    </row>
    <row r="164" spans="1:25">
      <c r="B164" t="s">
        <v>497</v>
      </c>
      <c r="O164" s="3" t="s">
        <v>35</v>
      </c>
      <c r="P164" s="6">
        <f t="shared" si="400"/>
        <v>51.620399852256973</v>
      </c>
      <c r="Q164" s="6">
        <f t="shared" si="401"/>
        <v>55.751592885038313</v>
      </c>
      <c r="R164" s="6">
        <f t="shared" si="402"/>
        <v>60.213406291217538</v>
      </c>
      <c r="S164" s="6">
        <f t="shared" si="403"/>
        <v>65.032299698906513</v>
      </c>
      <c r="T164" s="6">
        <f t="shared" si="404"/>
        <v>70.236850306627616</v>
      </c>
      <c r="U164" s="6">
        <f t="shared" si="405"/>
        <v>75.857922352983721</v>
      </c>
      <c r="V164" s="6">
        <f t="shared" si="406"/>
        <v>81.928850149026587</v>
      </c>
      <c r="W164" s="6">
        <f t="shared" si="407"/>
        <v>88.485635758749993</v>
      </c>
      <c r="X164" s="6">
        <f t="shared" si="409"/>
        <v>95.567162499999995</v>
      </c>
      <c r="Y164" s="6">
        <f t="shared" si="408"/>
        <v>162.46417624999998</v>
      </c>
    </row>
    <row r="165" spans="1:25">
      <c r="B165" t="s">
        <v>498</v>
      </c>
      <c r="O165" s="3" t="s">
        <v>137</v>
      </c>
      <c r="P165" s="6">
        <f t="shared" si="400"/>
        <v>50.846093854473118</v>
      </c>
      <c r="Q165" s="6">
        <f t="shared" si="401"/>
        <v>54.915318991762739</v>
      </c>
      <c r="R165" s="6">
        <f t="shared" si="402"/>
        <v>59.310205196849275</v>
      </c>
      <c r="S165" s="6">
        <f t="shared" si="403"/>
        <v>64.056815203422914</v>
      </c>
      <c r="T165" s="6">
        <f t="shared" si="404"/>
        <v>69.183297552028208</v>
      </c>
      <c r="U165" s="6">
        <f t="shared" si="405"/>
        <v>74.720053517688967</v>
      </c>
      <c r="V165" s="6">
        <f t="shared" si="406"/>
        <v>80.699917396791193</v>
      </c>
      <c r="W165" s="6">
        <f t="shared" si="407"/>
        <v>87.158351222368736</v>
      </c>
      <c r="X165" s="6">
        <f t="shared" si="409"/>
        <v>94.133655062499997</v>
      </c>
      <c r="Y165" s="6">
        <f t="shared" si="408"/>
        <v>160.02721360624997</v>
      </c>
    </row>
    <row r="166" spans="1:25">
      <c r="O166" s="3" t="s">
        <v>136</v>
      </c>
      <c r="P166" s="6">
        <f t="shared" si="400"/>
        <v>50.083402446656024</v>
      </c>
      <c r="Q166" s="6">
        <f t="shared" si="401"/>
        <v>54.091589206886297</v>
      </c>
      <c r="R166" s="6">
        <f t="shared" si="402"/>
        <v>58.420552118896538</v>
      </c>
      <c r="S166" s="6">
        <f t="shared" si="403"/>
        <v>63.09596297537157</v>
      </c>
      <c r="T166" s="6">
        <f t="shared" si="404"/>
        <v>68.145548088747788</v>
      </c>
      <c r="U166" s="6">
        <f t="shared" si="405"/>
        <v>73.599252714923637</v>
      </c>
      <c r="V166" s="6">
        <f t="shared" si="406"/>
        <v>79.489418635839328</v>
      </c>
      <c r="W166" s="6">
        <f t="shared" si="407"/>
        <v>85.850975954033203</v>
      </c>
      <c r="X166" s="6">
        <f t="shared" si="409"/>
        <v>92.721650236562496</v>
      </c>
      <c r="Y166" s="6">
        <f t="shared" si="408"/>
        <v>157.62680540215621</v>
      </c>
    </row>
    <row r="167" spans="1:25">
      <c r="C167" s="13" t="s">
        <v>483</v>
      </c>
      <c r="O167" s="3" t="s">
        <v>34</v>
      </c>
      <c r="P167" s="6">
        <f t="shared" si="400"/>
        <v>49.332151409956182</v>
      </c>
      <c r="Q167" s="6">
        <f t="shared" si="401"/>
        <v>53.280215368783004</v>
      </c>
      <c r="R167" s="6">
        <f t="shared" si="402"/>
        <v>57.544243837113086</v>
      </c>
      <c r="S167" s="6">
        <f t="shared" si="403"/>
        <v>62.149523530740993</v>
      </c>
      <c r="T167" s="6">
        <f t="shared" si="404"/>
        <v>67.123364867416569</v>
      </c>
      <c r="U167" s="6">
        <f t="shared" si="405"/>
        <v>72.495263924199776</v>
      </c>
      <c r="V167" s="6">
        <f t="shared" si="406"/>
        <v>78.297077356301742</v>
      </c>
      <c r="W167" s="6">
        <f t="shared" si="407"/>
        <v>84.563211314722707</v>
      </c>
      <c r="X167" s="6">
        <f t="shared" si="409"/>
        <v>91.330825483014053</v>
      </c>
      <c r="Y167" s="6">
        <f t="shared" si="408"/>
        <v>155.26240332112386</v>
      </c>
    </row>
    <row r="168" spans="1:25">
      <c r="C168" s="13" t="s">
        <v>482</v>
      </c>
      <c r="O168" s="3" t="s">
        <v>135</v>
      </c>
      <c r="P168" s="6">
        <f t="shared" si="400"/>
        <v>48.592169138806838</v>
      </c>
      <c r="Q168" s="6">
        <f t="shared" si="401"/>
        <v>52.481012138251259</v>
      </c>
      <c r="R168" s="6">
        <f t="shared" si="402"/>
        <v>56.681080179556389</v>
      </c>
      <c r="S168" s="6">
        <f t="shared" si="403"/>
        <v>61.217280677779875</v>
      </c>
      <c r="T168" s="6">
        <f t="shared" si="404"/>
        <v>66.116514394405314</v>
      </c>
      <c r="U168" s="6">
        <f t="shared" si="405"/>
        <v>71.407834965336775</v>
      </c>
      <c r="V168" s="6">
        <f t="shared" si="406"/>
        <v>77.122621195957208</v>
      </c>
      <c r="W168" s="6">
        <f t="shared" si="407"/>
        <v>83.294763145001866</v>
      </c>
      <c r="X168" s="6">
        <f t="shared" si="409"/>
        <v>89.960863100768847</v>
      </c>
      <c r="Y168" s="6">
        <f t="shared" si="408"/>
        <v>152.93346727130699</v>
      </c>
    </row>
    <row r="169" spans="1:25">
      <c r="A169" s="13" t="s">
        <v>442</v>
      </c>
      <c r="B169" t="s">
        <v>172</v>
      </c>
      <c r="C169" s="13" t="s">
        <v>438</v>
      </c>
    </row>
    <row r="170" spans="1:25">
      <c r="A170" s="13" t="s">
        <v>481</v>
      </c>
      <c r="O170" s="26" t="s">
        <v>388</v>
      </c>
    </row>
    <row r="171" spans="1:25">
      <c r="A171" s="13" t="s">
        <v>453</v>
      </c>
      <c r="B171" s="14" t="s">
        <v>243</v>
      </c>
      <c r="D171" s="26" t="s">
        <v>455</v>
      </c>
      <c r="O171" s="13" t="s">
        <v>144</v>
      </c>
      <c r="P171" s="6">
        <f t="shared" ref="P171:P180" si="410">+P172*$M$1</f>
        <v>39.977540332696996</v>
      </c>
      <c r="Q171" s="6">
        <f t="shared" ref="Q171:Q180" si="411">+Q172*$M$1</f>
        <v>43.176952513983132</v>
      </c>
      <c r="R171" s="6">
        <f t="shared" ref="R171:R180" si="412">+R172*$M$1</f>
        <v>46.632414422705629</v>
      </c>
      <c r="S171" s="6">
        <f>+S172*$M$1</f>
        <v>50.364417780219924</v>
      </c>
      <c r="T171" s="6">
        <f t="shared" ref="T171:T180" si="413">+T172*$M$1</f>
        <v>54.395094265276967</v>
      </c>
      <c r="U171" s="6">
        <f t="shared" ref="U171:U180" si="414">+U172*$M$1</f>
        <v>58.748346760208399</v>
      </c>
      <c r="V171" s="6">
        <f t="shared" ref="V171:V180" si="415">+V172*$M$1</f>
        <v>63.449991100775911</v>
      </c>
      <c r="W171" s="6">
        <f t="shared" ref="W171:W180" si="416">+W172*$M$1</f>
        <v>68.527909170294734</v>
      </c>
      <c r="X171" s="6">
        <f t="shared" ref="X171:X180" si="417">+X172*$M$1</f>
        <v>74.012214245917221</v>
      </c>
      <c r="Y171" s="6">
        <f t="shared" ref="Y171:Y179" si="418">+Y172*$M$1</f>
        <v>177.62931419020134</v>
      </c>
    </row>
    <row r="172" spans="1:25">
      <c r="A172" s="13" t="s">
        <v>454</v>
      </c>
      <c r="B172" s="14" t="s">
        <v>245</v>
      </c>
      <c r="D172" s="26" t="s">
        <v>456</v>
      </c>
      <c r="O172" s="3" t="s">
        <v>39</v>
      </c>
      <c r="P172" s="6">
        <f t="shared" si="410"/>
        <v>38.439942627593261</v>
      </c>
      <c r="Q172" s="6">
        <f t="shared" si="411"/>
        <v>41.516300494214548</v>
      </c>
      <c r="R172" s="6">
        <f t="shared" si="412"/>
        <v>44.838860021832332</v>
      </c>
      <c r="S172" s="20">
        <f>+S173*$M$1</f>
        <v>48.427324788673005</v>
      </c>
      <c r="T172" s="6">
        <f t="shared" si="413"/>
        <v>52.302975255074003</v>
      </c>
      <c r="U172" s="6">
        <f t="shared" si="414"/>
        <v>56.48879496173884</v>
      </c>
      <c r="V172" s="6">
        <f t="shared" si="415"/>
        <v>61.009606827669145</v>
      </c>
      <c r="W172" s="6">
        <f t="shared" si="416"/>
        <v>65.892220356052633</v>
      </c>
      <c r="X172" s="6">
        <f t="shared" si="417"/>
        <v>71.165590621074244</v>
      </c>
      <c r="Y172" s="6">
        <f t="shared" si="418"/>
        <v>170.7974174905782</v>
      </c>
    </row>
    <row r="173" spans="1:25">
      <c r="A173" s="13" t="s">
        <v>454</v>
      </c>
      <c r="B173" s="14" t="s">
        <v>256</v>
      </c>
      <c r="D173" s="26" t="s">
        <v>456</v>
      </c>
      <c r="O173" s="3" t="s">
        <v>143</v>
      </c>
      <c r="P173" s="6">
        <f t="shared" si="410"/>
        <v>36.961483295762747</v>
      </c>
      <c r="Q173" s="6">
        <f t="shared" si="411"/>
        <v>39.919519705975524</v>
      </c>
      <c r="R173" s="6">
        <f t="shared" si="412"/>
        <v>43.114288482531087</v>
      </c>
      <c r="S173" s="6">
        <f t="shared" ref="S173:S180" si="419">+S174*$M$1</f>
        <v>46.564735373724041</v>
      </c>
      <c r="T173" s="6">
        <f t="shared" si="413"/>
        <v>50.291322360648081</v>
      </c>
      <c r="U173" s="6">
        <f t="shared" si="414"/>
        <v>54.31614900167196</v>
      </c>
      <c r="V173" s="6">
        <f t="shared" si="415"/>
        <v>58.663083488143407</v>
      </c>
      <c r="W173" s="6">
        <f t="shared" si="416"/>
        <v>63.357904188512151</v>
      </c>
      <c r="X173" s="6">
        <f t="shared" si="417"/>
        <v>68.42845252026369</v>
      </c>
      <c r="Y173" s="6">
        <f t="shared" si="418"/>
        <v>164.22828604863287</v>
      </c>
    </row>
    <row r="174" spans="1:25">
      <c r="A174" s="13" t="s">
        <v>457</v>
      </c>
      <c r="B174" s="14" t="s">
        <v>639</v>
      </c>
      <c r="D174" s="26" t="s">
        <v>458</v>
      </c>
      <c r="O174" s="3" t="s">
        <v>146</v>
      </c>
      <c r="P174" s="6">
        <f t="shared" si="410"/>
        <v>35.539887784387254</v>
      </c>
      <c r="Q174" s="6">
        <f t="shared" si="411"/>
        <v>38.384153563438005</v>
      </c>
      <c r="R174" s="6">
        <f t="shared" si="412"/>
        <v>41.456046617818352</v>
      </c>
      <c r="S174" s="6">
        <f t="shared" si="419"/>
        <v>44.773784013196192</v>
      </c>
      <c r="T174" s="6">
        <f t="shared" si="413"/>
        <v>48.357040731392381</v>
      </c>
      <c r="U174" s="6">
        <f t="shared" si="414"/>
        <v>52.2270663477615</v>
      </c>
      <c r="V174" s="6">
        <f t="shared" si="415"/>
        <v>56.406811046291736</v>
      </c>
      <c r="W174" s="6">
        <f t="shared" si="416"/>
        <v>60.92106171972322</v>
      </c>
      <c r="X174" s="6">
        <f t="shared" si="417"/>
        <v>65.796588961792011</v>
      </c>
      <c r="Y174" s="6">
        <f t="shared" si="418"/>
        <v>157.91181350830084</v>
      </c>
    </row>
    <row r="175" spans="1:25">
      <c r="A175" s="13" t="s">
        <v>454</v>
      </c>
      <c r="B175" s="14" t="s">
        <v>244</v>
      </c>
      <c r="D175" s="26" t="s">
        <v>456</v>
      </c>
      <c r="O175" s="3" t="s">
        <v>38</v>
      </c>
      <c r="P175" s="6">
        <f t="shared" si="410"/>
        <v>34.172969023449284</v>
      </c>
      <c r="Q175" s="6">
        <f t="shared" si="411"/>
        <v>36.907839964844236</v>
      </c>
      <c r="R175" s="6">
        <f t="shared" si="412"/>
        <v>39.861583286363796</v>
      </c>
      <c r="S175" s="6">
        <f t="shared" si="419"/>
        <v>43.051715397304029</v>
      </c>
      <c r="T175" s="6">
        <f t="shared" si="413"/>
        <v>46.497154549415747</v>
      </c>
      <c r="U175" s="6">
        <f t="shared" si="414"/>
        <v>50.218333026693749</v>
      </c>
      <c r="V175" s="6">
        <f t="shared" si="415"/>
        <v>54.237318313742051</v>
      </c>
      <c r="W175" s="6">
        <f t="shared" si="416"/>
        <v>58.577943961272325</v>
      </c>
      <c r="X175" s="6">
        <f t="shared" si="417"/>
        <v>63.265950924800009</v>
      </c>
      <c r="Y175" s="6">
        <f t="shared" si="418"/>
        <v>151.83828221952004</v>
      </c>
    </row>
    <row r="176" spans="1:25">
      <c r="A176" s="13" t="s">
        <v>457</v>
      </c>
      <c r="B176" s="14" t="s">
        <v>355</v>
      </c>
      <c r="D176" s="26" t="s">
        <v>458</v>
      </c>
      <c r="O176" s="3" t="s">
        <v>145</v>
      </c>
      <c r="P176" s="6">
        <f t="shared" si="410"/>
        <v>32.858624061008925</v>
      </c>
      <c r="Q176" s="6">
        <f t="shared" si="411"/>
        <v>35.48830765850407</v>
      </c>
      <c r="R176" s="6">
        <f t="shared" si="412"/>
        <v>38.328445467657495</v>
      </c>
      <c r="S176" s="6">
        <f t="shared" si="419"/>
        <v>41.395880189715413</v>
      </c>
      <c r="T176" s="6">
        <f t="shared" si="413"/>
        <v>44.708802451361294</v>
      </c>
      <c r="U176" s="6">
        <f t="shared" si="414"/>
        <v>48.286858679513216</v>
      </c>
      <c r="V176" s="6">
        <f t="shared" si="415"/>
        <v>52.151267609367352</v>
      </c>
      <c r="W176" s="6">
        <f t="shared" si="416"/>
        <v>56.324946116608004</v>
      </c>
      <c r="X176" s="6">
        <f t="shared" si="417"/>
        <v>60.832645120000009</v>
      </c>
      <c r="Y176" s="6">
        <f t="shared" si="418"/>
        <v>145.99834828800005</v>
      </c>
    </row>
    <row r="177" spans="1:25">
      <c r="A177" s="13" t="s">
        <v>454</v>
      </c>
      <c r="B177" s="14" t="s">
        <v>255</v>
      </c>
      <c r="D177" s="26" t="s">
        <v>456</v>
      </c>
      <c r="O177" s="3" t="s">
        <v>142</v>
      </c>
      <c r="P177" s="6">
        <f t="shared" si="410"/>
        <v>31.594830827893194</v>
      </c>
      <c r="Q177" s="6">
        <f t="shared" si="411"/>
        <v>34.123372748561607</v>
      </c>
      <c r="R177" s="6">
        <f t="shared" si="412"/>
        <v>36.854274488132205</v>
      </c>
      <c r="S177" s="6">
        <f t="shared" si="419"/>
        <v>39.803730951649435</v>
      </c>
      <c r="T177" s="6">
        <f t="shared" si="413"/>
        <v>42.989233126308932</v>
      </c>
      <c r="U177" s="6">
        <f t="shared" si="414"/>
        <v>46.429671807224246</v>
      </c>
      <c r="V177" s="6">
        <f t="shared" si="415"/>
        <v>50.145449624391681</v>
      </c>
      <c r="W177" s="6">
        <f t="shared" si="416"/>
        <v>54.158602035200005</v>
      </c>
      <c r="X177" s="6">
        <f t="shared" si="417"/>
        <v>58.492928000000006</v>
      </c>
      <c r="Y177" s="6">
        <f t="shared" si="418"/>
        <v>140.38302720000004</v>
      </c>
    </row>
    <row r="178" spans="1:25">
      <c r="A178" s="13" t="s">
        <v>461</v>
      </c>
      <c r="B178" s="14" t="s">
        <v>362</v>
      </c>
      <c r="D178" s="26" t="s">
        <v>462</v>
      </c>
      <c r="O178" s="3" t="s">
        <v>37</v>
      </c>
      <c r="P178" s="6">
        <f t="shared" si="410"/>
        <v>30.379645026820377</v>
      </c>
      <c r="Q178" s="6">
        <f t="shared" si="411"/>
        <v>32.810935335155392</v>
      </c>
      <c r="R178" s="6">
        <f t="shared" si="412"/>
        <v>35.436802392434814</v>
      </c>
      <c r="S178" s="6">
        <f t="shared" si="419"/>
        <v>38.272818222739836</v>
      </c>
      <c r="T178" s="6">
        <f t="shared" si="413"/>
        <v>41.335801082989356</v>
      </c>
      <c r="U178" s="6">
        <f t="shared" si="414"/>
        <v>44.643915199254081</v>
      </c>
      <c r="V178" s="6">
        <f t="shared" si="415"/>
        <v>48.216778484991998</v>
      </c>
      <c r="W178" s="6">
        <f t="shared" si="416"/>
        <v>52.075578880000002</v>
      </c>
      <c r="X178" s="6">
        <f t="shared" si="417"/>
        <v>56.243200000000002</v>
      </c>
      <c r="Y178" s="6">
        <f t="shared" si="418"/>
        <v>134.98368000000005</v>
      </c>
    </row>
    <row r="179" spans="1:25">
      <c r="A179" s="13" t="s">
        <v>457</v>
      </c>
      <c r="B179" s="26" t="s">
        <v>439</v>
      </c>
      <c r="D179" s="26" t="s">
        <v>458</v>
      </c>
      <c r="O179" s="3" t="s">
        <v>141</v>
      </c>
      <c r="P179" s="6">
        <f t="shared" si="410"/>
        <v>29.211197141173439</v>
      </c>
      <c r="Q179" s="6">
        <f t="shared" si="411"/>
        <v>31.548976283803263</v>
      </c>
      <c r="R179" s="6">
        <f t="shared" si="412"/>
        <v>34.073848454264244</v>
      </c>
      <c r="S179" s="6">
        <f t="shared" si="419"/>
        <v>36.800786752634458</v>
      </c>
      <c r="T179" s="6">
        <f t="shared" si="413"/>
        <v>39.745962579797457</v>
      </c>
      <c r="U179" s="6">
        <f t="shared" si="414"/>
        <v>42.926841537744309</v>
      </c>
      <c r="V179" s="6">
        <f t="shared" si="415"/>
        <v>46.362287004799995</v>
      </c>
      <c r="W179" s="6">
        <f t="shared" si="416"/>
        <v>50.072671999999997</v>
      </c>
      <c r="X179" s="6">
        <f t="shared" si="417"/>
        <v>54.08</v>
      </c>
      <c r="Y179" s="6">
        <f t="shared" si="418"/>
        <v>129.79200000000003</v>
      </c>
    </row>
    <row r="180" spans="1:25">
      <c r="A180" s="13" t="s">
        <v>457</v>
      </c>
      <c r="B180" s="26" t="s">
        <v>440</v>
      </c>
      <c r="D180" s="26" t="s">
        <v>458</v>
      </c>
      <c r="O180" s="3" t="s">
        <v>140</v>
      </c>
      <c r="P180" s="6">
        <f t="shared" si="410"/>
        <v>28.087689558820614</v>
      </c>
      <c r="Q180" s="6">
        <f t="shared" si="411"/>
        <v>30.3355541190416</v>
      </c>
      <c r="R180" s="6">
        <f t="shared" si="412"/>
        <v>32.763315821407929</v>
      </c>
      <c r="S180" s="6">
        <f t="shared" si="419"/>
        <v>35.385371877533132</v>
      </c>
      <c r="T180" s="6">
        <f t="shared" si="413"/>
        <v>38.217271711343706</v>
      </c>
      <c r="U180" s="6">
        <f t="shared" si="414"/>
        <v>41.275809170907991</v>
      </c>
      <c r="V180" s="6">
        <f t="shared" si="415"/>
        <v>44.579122119999994</v>
      </c>
      <c r="W180" s="6">
        <f t="shared" si="416"/>
        <v>48.146799999999999</v>
      </c>
      <c r="X180" s="6">
        <f t="shared" si="417"/>
        <v>52</v>
      </c>
      <c r="Y180" s="6">
        <f>+Y181*$M$1</f>
        <v>124.80000000000001</v>
      </c>
    </row>
    <row r="181" spans="1:25">
      <c r="A181" s="13" t="s">
        <v>459</v>
      </c>
      <c r="B181" s="26" t="s">
        <v>441</v>
      </c>
      <c r="D181" s="26" t="s">
        <v>460</v>
      </c>
      <c r="O181" s="3" t="s">
        <v>36</v>
      </c>
      <c r="P181" s="6">
        <f t="shared" ref="P181" si="420">+Q181*0.9259</f>
        <v>27.00739380655828</v>
      </c>
      <c r="Q181" s="6">
        <f t="shared" ref="Q181" si="421">+R181*0.9259</f>
        <v>29.168802037539997</v>
      </c>
      <c r="R181" s="6">
        <f t="shared" ref="R181" si="422">+S181*0.9259</f>
        <v>31.503188289815313</v>
      </c>
      <c r="S181" s="8">
        <f t="shared" ref="S181" si="423">+T181*0.9259</f>
        <v>34.024396036089549</v>
      </c>
      <c r="T181" s="6">
        <f t="shared" ref="T181" si="424">+U181*0.9259</f>
        <v>36.747376645522792</v>
      </c>
      <c r="U181" s="6">
        <f t="shared" ref="U181" si="425">+V181*0.9259</f>
        <v>39.688278048949989</v>
      </c>
      <c r="V181" s="6">
        <f t="shared" ref="V181" si="426">+W181*0.9259</f>
        <v>42.86454049999999</v>
      </c>
      <c r="W181" s="6">
        <f>+X181*0.9259</f>
        <v>46.294999999999995</v>
      </c>
      <c r="X181" s="9">
        <v>50</v>
      </c>
      <c r="Y181" s="6">
        <f>+X181+70</f>
        <v>120</v>
      </c>
    </row>
    <row r="182" spans="1:25">
      <c r="O182" s="3" t="s">
        <v>139</v>
      </c>
      <c r="P182" s="6">
        <f t="shared" ref="P182:P188" si="427">+P181*$J$1</f>
        <v>26.602282899459905</v>
      </c>
      <c r="Q182" s="6">
        <f t="shared" ref="Q182:Q188" si="428">+Q181*$J$1</f>
        <v>28.731270006976896</v>
      </c>
      <c r="R182" s="6">
        <f t="shared" ref="R182:R188" si="429">+R181*$J$1</f>
        <v>31.030640465468082</v>
      </c>
      <c r="S182" s="6">
        <f t="shared" ref="S182:S188" si="430">+S181*$J$1</f>
        <v>33.514030095548208</v>
      </c>
      <c r="T182" s="6">
        <f t="shared" ref="T182:T188" si="431">+T181*$J$1</f>
        <v>36.196165995839948</v>
      </c>
      <c r="U182" s="6">
        <f t="shared" ref="U182:U188" si="432">+U181*$J$1</f>
        <v>39.092953878215738</v>
      </c>
      <c r="V182" s="6">
        <f t="shared" ref="V182:V188" si="433">+V181*$J$1</f>
        <v>42.221572392499986</v>
      </c>
      <c r="W182" s="6">
        <f t="shared" ref="W182:W188" si="434">+W181*$J$1</f>
        <v>45.600574999999992</v>
      </c>
      <c r="X182" s="6">
        <f>+X181*$J$1</f>
        <v>49.25</v>
      </c>
      <c r="Y182" s="6">
        <f t="shared" ref="Y182:Y188" si="435">+Y181*$J$1</f>
        <v>118.2</v>
      </c>
    </row>
    <row r="183" spans="1:25">
      <c r="O183" s="3" t="s">
        <v>138</v>
      </c>
      <c r="P183" s="6">
        <f t="shared" si="427"/>
        <v>26.203248655968007</v>
      </c>
      <c r="Q183" s="6">
        <f t="shared" si="428"/>
        <v>28.300300956872242</v>
      </c>
      <c r="R183" s="6">
        <f t="shared" si="429"/>
        <v>30.565180858486059</v>
      </c>
      <c r="S183" s="6">
        <f t="shared" si="430"/>
        <v>33.011319644114984</v>
      </c>
      <c r="T183" s="6">
        <f t="shared" si="431"/>
        <v>35.653223505902346</v>
      </c>
      <c r="U183" s="6">
        <f t="shared" si="432"/>
        <v>38.506559570042498</v>
      </c>
      <c r="V183" s="6">
        <f t="shared" si="433"/>
        <v>41.588248806612484</v>
      </c>
      <c r="W183" s="6">
        <f t="shared" si="434"/>
        <v>44.916566374999995</v>
      </c>
      <c r="X183" s="6">
        <f t="shared" ref="X183:X188" si="436">+X182*$J$1</f>
        <v>48.511249999999997</v>
      </c>
      <c r="Y183" s="6">
        <f t="shared" si="435"/>
        <v>116.42700000000001</v>
      </c>
    </row>
    <row r="184" spans="1:25">
      <c r="O184" s="3" t="s">
        <v>35</v>
      </c>
      <c r="P184" s="6">
        <f t="shared" si="427"/>
        <v>25.810199926128487</v>
      </c>
      <c r="Q184" s="6">
        <f t="shared" si="428"/>
        <v>27.875796442519157</v>
      </c>
      <c r="R184" s="6">
        <f t="shared" si="429"/>
        <v>30.106703145608769</v>
      </c>
      <c r="S184" s="6">
        <f t="shared" si="430"/>
        <v>32.516149849453257</v>
      </c>
      <c r="T184" s="6">
        <f t="shared" si="431"/>
        <v>35.118425153313808</v>
      </c>
      <c r="U184" s="6">
        <f t="shared" si="432"/>
        <v>37.92896117649186</v>
      </c>
      <c r="V184" s="6">
        <f t="shared" si="433"/>
        <v>40.964425074513294</v>
      </c>
      <c r="W184" s="6">
        <f t="shared" si="434"/>
        <v>44.242817879374996</v>
      </c>
      <c r="X184" s="6">
        <f t="shared" si="436"/>
        <v>47.783581249999997</v>
      </c>
      <c r="Y184" s="6">
        <f t="shared" si="435"/>
        <v>114.68059500000001</v>
      </c>
    </row>
    <row r="185" spans="1:25">
      <c r="O185" s="3" t="s">
        <v>137</v>
      </c>
      <c r="P185" s="6">
        <f t="shared" si="427"/>
        <v>25.423046927236559</v>
      </c>
      <c r="Q185" s="6">
        <f t="shared" si="428"/>
        <v>27.457659495881369</v>
      </c>
      <c r="R185" s="6">
        <f t="shared" si="429"/>
        <v>29.655102598424637</v>
      </c>
      <c r="S185" s="6">
        <f t="shared" si="430"/>
        <v>32.028407601711457</v>
      </c>
      <c r="T185" s="6">
        <f t="shared" si="431"/>
        <v>34.591648776014104</v>
      </c>
      <c r="U185" s="6">
        <f t="shared" si="432"/>
        <v>37.360026758844484</v>
      </c>
      <c r="V185" s="6">
        <f t="shared" si="433"/>
        <v>40.349958698395596</v>
      </c>
      <c r="W185" s="6">
        <f t="shared" si="434"/>
        <v>43.579175611184368</v>
      </c>
      <c r="X185" s="6">
        <f t="shared" si="436"/>
        <v>47.066827531249999</v>
      </c>
      <c r="Y185" s="6">
        <f t="shared" si="435"/>
        <v>112.960386075</v>
      </c>
    </row>
    <row r="186" spans="1:25">
      <c r="O186" s="3" t="s">
        <v>136</v>
      </c>
      <c r="P186" s="6">
        <f t="shared" si="427"/>
        <v>25.041701223328012</v>
      </c>
      <c r="Q186" s="6">
        <f t="shared" si="428"/>
        <v>27.045794603443149</v>
      </c>
      <c r="R186" s="6">
        <f t="shared" si="429"/>
        <v>29.210276059448269</v>
      </c>
      <c r="S186" s="6">
        <f t="shared" si="430"/>
        <v>31.547981487685785</v>
      </c>
      <c r="T186" s="6">
        <f t="shared" si="431"/>
        <v>34.072774044373894</v>
      </c>
      <c r="U186" s="6">
        <f t="shared" si="432"/>
        <v>36.799626357461818</v>
      </c>
      <c r="V186" s="6">
        <f t="shared" si="433"/>
        <v>39.744709317919664</v>
      </c>
      <c r="W186" s="6">
        <f t="shared" si="434"/>
        <v>42.925487977016601</v>
      </c>
      <c r="X186" s="6">
        <f t="shared" si="436"/>
        <v>46.360825118281248</v>
      </c>
      <c r="Y186" s="6">
        <f t="shared" si="435"/>
        <v>111.265980283875</v>
      </c>
    </row>
    <row r="187" spans="1:25">
      <c r="O187" s="3" t="s">
        <v>34</v>
      </c>
      <c r="P187" s="6">
        <f t="shared" si="427"/>
        <v>24.666075704978091</v>
      </c>
      <c r="Q187" s="6">
        <f t="shared" si="428"/>
        <v>26.640107684391502</v>
      </c>
      <c r="R187" s="6">
        <f t="shared" si="429"/>
        <v>28.772121918556543</v>
      </c>
      <c r="S187" s="6">
        <f t="shared" si="430"/>
        <v>31.074761765370496</v>
      </c>
      <c r="T187" s="6">
        <f t="shared" si="431"/>
        <v>33.561682433708285</v>
      </c>
      <c r="U187" s="6">
        <f t="shared" si="432"/>
        <v>36.247631962099888</v>
      </c>
      <c r="V187" s="6">
        <f t="shared" si="433"/>
        <v>39.148538678150871</v>
      </c>
      <c r="W187" s="6">
        <f t="shared" si="434"/>
        <v>42.281605657361354</v>
      </c>
      <c r="X187" s="6">
        <f t="shared" si="436"/>
        <v>45.665412741507026</v>
      </c>
      <c r="Y187" s="6">
        <f t="shared" si="435"/>
        <v>109.59699057961687</v>
      </c>
    </row>
    <row r="188" spans="1:25">
      <c r="O188" s="3" t="s">
        <v>135</v>
      </c>
      <c r="P188" s="6">
        <f t="shared" si="427"/>
        <v>24.296084569403419</v>
      </c>
      <c r="Q188" s="6">
        <f t="shared" si="428"/>
        <v>26.24050606912563</v>
      </c>
      <c r="R188" s="6">
        <f t="shared" si="429"/>
        <v>28.340540089778194</v>
      </c>
      <c r="S188" s="6">
        <f t="shared" si="430"/>
        <v>30.608640338889938</v>
      </c>
      <c r="T188" s="6">
        <f t="shared" si="431"/>
        <v>33.058257197202657</v>
      </c>
      <c r="U188" s="6">
        <f t="shared" si="432"/>
        <v>35.703917482668388</v>
      </c>
      <c r="V188" s="6">
        <f t="shared" si="433"/>
        <v>38.561310597978604</v>
      </c>
      <c r="W188" s="6">
        <f t="shared" si="434"/>
        <v>41.647381572500933</v>
      </c>
      <c r="X188" s="6">
        <f t="shared" si="436"/>
        <v>44.980431550384424</v>
      </c>
      <c r="Y188" s="6">
        <f t="shared" si="435"/>
        <v>107.95303572092261</v>
      </c>
    </row>
    <row r="190" spans="1:25">
      <c r="D190" s="3" t="s">
        <v>354</v>
      </c>
      <c r="E190" s="26"/>
      <c r="O190" s="14" t="s">
        <v>640</v>
      </c>
    </row>
    <row r="191" spans="1:25">
      <c r="C191" s="13" t="s">
        <v>80</v>
      </c>
      <c r="E191" s="26" t="s">
        <v>356</v>
      </c>
      <c r="O191" s="13" t="s">
        <v>144</v>
      </c>
      <c r="P191" s="6">
        <f t="shared" ref="P191:S200" si="437">+P192*$M$1</f>
        <v>63.964064532315199</v>
      </c>
      <c r="Q191" s="6">
        <f t="shared" si="437"/>
        <v>69.083124022373028</v>
      </c>
      <c r="R191" s="6">
        <f t="shared" si="437"/>
        <v>74.61186307632903</v>
      </c>
      <c r="S191" s="6">
        <f>+S192*$M$1</f>
        <v>80.583068448351909</v>
      </c>
      <c r="T191" s="6">
        <f t="shared" ref="T191:Y200" si="438">+T192*$M$1</f>
        <v>87.032150824443136</v>
      </c>
      <c r="U191" s="6">
        <f t="shared" si="438"/>
        <v>93.99735481633347</v>
      </c>
      <c r="V191" s="6">
        <f t="shared" si="438"/>
        <v>101.51998576124146</v>
      </c>
      <c r="W191" s="6">
        <f t="shared" si="438"/>
        <v>109.6446546724716</v>
      </c>
      <c r="X191" s="6">
        <f t="shared" si="438"/>
        <v>118.4195427934676</v>
      </c>
      <c r="Y191" s="6">
        <f t="shared" si="438"/>
        <v>222.03664273775163</v>
      </c>
    </row>
    <row r="192" spans="1:25">
      <c r="E192" s="26"/>
      <c r="F192" s="26" t="s">
        <v>386</v>
      </c>
      <c r="O192" s="3" t="s">
        <v>39</v>
      </c>
      <c r="P192" s="6">
        <f t="shared" si="437"/>
        <v>61.503908204149226</v>
      </c>
      <c r="Q192" s="6">
        <f t="shared" si="437"/>
        <v>66.426080790743299</v>
      </c>
      <c r="R192" s="6">
        <f t="shared" si="437"/>
        <v>71.742176034931759</v>
      </c>
      <c r="S192" s="20">
        <f>+S193*$M$1</f>
        <v>77.483719661876833</v>
      </c>
      <c r="T192" s="6">
        <f t="shared" si="438"/>
        <v>83.684760408118393</v>
      </c>
      <c r="U192" s="6">
        <f t="shared" si="438"/>
        <v>90.382071938782175</v>
      </c>
      <c r="V192" s="6">
        <f t="shared" si="438"/>
        <v>97.615370924270636</v>
      </c>
      <c r="W192" s="6">
        <f t="shared" si="438"/>
        <v>105.42755256968422</v>
      </c>
      <c r="X192" s="6">
        <f t="shared" si="438"/>
        <v>113.86494499371884</v>
      </c>
      <c r="Y192" s="6">
        <f t="shared" si="438"/>
        <v>213.4967718632227</v>
      </c>
    </row>
    <row r="193" spans="3:25">
      <c r="E193" s="26"/>
      <c r="F193" s="26" t="s">
        <v>357</v>
      </c>
      <c r="O193" s="3" t="s">
        <v>143</v>
      </c>
      <c r="P193" s="6">
        <f t="shared" si="437"/>
        <v>59.138373273220409</v>
      </c>
      <c r="Q193" s="6">
        <f t="shared" si="437"/>
        <v>63.871231529560866</v>
      </c>
      <c r="R193" s="6">
        <f t="shared" si="437"/>
        <v>68.982861572049771</v>
      </c>
      <c r="S193" s="6">
        <f t="shared" si="437"/>
        <v>74.503576597958485</v>
      </c>
      <c r="T193" s="6">
        <f t="shared" si="438"/>
        <v>80.466115777036919</v>
      </c>
      <c r="U193" s="6">
        <f t="shared" si="438"/>
        <v>86.905838402675172</v>
      </c>
      <c r="V193" s="6">
        <f t="shared" si="438"/>
        <v>93.860933581029457</v>
      </c>
      <c r="W193" s="6">
        <f t="shared" si="438"/>
        <v>101.37264670161944</v>
      </c>
      <c r="X193" s="6">
        <f t="shared" si="438"/>
        <v>109.48552403242195</v>
      </c>
      <c r="Y193" s="6">
        <f t="shared" si="438"/>
        <v>205.28535756079106</v>
      </c>
    </row>
    <row r="194" spans="3:25">
      <c r="E194" s="26"/>
      <c r="F194" s="26" t="s">
        <v>385</v>
      </c>
      <c r="O194" s="3" t="s">
        <v>146</v>
      </c>
      <c r="P194" s="6">
        <f t="shared" si="437"/>
        <v>56.863820455019621</v>
      </c>
      <c r="Q194" s="6">
        <f t="shared" si="437"/>
        <v>61.414645701500831</v>
      </c>
      <c r="R194" s="6">
        <f t="shared" si="437"/>
        <v>66.329674588509391</v>
      </c>
      <c r="S194" s="6">
        <f t="shared" si="437"/>
        <v>71.638054421113921</v>
      </c>
      <c r="T194" s="6">
        <f t="shared" si="438"/>
        <v>77.371265170227801</v>
      </c>
      <c r="U194" s="6">
        <f t="shared" si="438"/>
        <v>83.563306156418435</v>
      </c>
      <c r="V194" s="6">
        <f t="shared" si="438"/>
        <v>90.250897674066778</v>
      </c>
      <c r="W194" s="6">
        <f t="shared" si="438"/>
        <v>97.473698751557151</v>
      </c>
      <c r="X194" s="6">
        <f t="shared" si="438"/>
        <v>105.27454233886725</v>
      </c>
      <c r="Y194" s="6">
        <f t="shared" si="438"/>
        <v>197.38976688537602</v>
      </c>
    </row>
    <row r="195" spans="3:25">
      <c r="E195" s="26"/>
      <c r="F195" s="26"/>
      <c r="O195" s="3" t="s">
        <v>38</v>
      </c>
      <c r="P195" s="6">
        <f t="shared" si="437"/>
        <v>54.676750437518862</v>
      </c>
      <c r="Q195" s="6">
        <f t="shared" si="437"/>
        <v>59.052543943750798</v>
      </c>
      <c r="R195" s="6">
        <f t="shared" si="437"/>
        <v>63.778533258182101</v>
      </c>
      <c r="S195" s="6">
        <f t="shared" si="437"/>
        <v>68.882744635686464</v>
      </c>
      <c r="T195" s="6">
        <f t="shared" si="438"/>
        <v>74.395447279065195</v>
      </c>
      <c r="U195" s="6">
        <f t="shared" si="438"/>
        <v>80.349332842710027</v>
      </c>
      <c r="V195" s="6">
        <f t="shared" si="438"/>
        <v>86.779709301987282</v>
      </c>
      <c r="W195" s="6">
        <f t="shared" si="438"/>
        <v>93.72471033803572</v>
      </c>
      <c r="X195" s="6">
        <f t="shared" si="438"/>
        <v>101.22552147968004</v>
      </c>
      <c r="Y195" s="6">
        <f t="shared" si="438"/>
        <v>189.79785277440001</v>
      </c>
    </row>
    <row r="196" spans="3:25">
      <c r="E196" s="26"/>
      <c r="O196" s="3" t="s">
        <v>145</v>
      </c>
      <c r="P196" s="6">
        <f t="shared" si="437"/>
        <v>52.573798497614291</v>
      </c>
      <c r="Q196" s="6">
        <f t="shared" si="437"/>
        <v>56.781292253606537</v>
      </c>
      <c r="R196" s="6">
        <f t="shared" si="437"/>
        <v>61.325512748252017</v>
      </c>
      <c r="S196" s="6">
        <f t="shared" si="437"/>
        <v>66.233408303544678</v>
      </c>
      <c r="T196" s="6">
        <f t="shared" si="438"/>
        <v>71.53408392217807</v>
      </c>
      <c r="U196" s="6">
        <f t="shared" si="438"/>
        <v>77.258973887221174</v>
      </c>
      <c r="V196" s="6">
        <f t="shared" si="438"/>
        <v>83.442028174987769</v>
      </c>
      <c r="W196" s="6">
        <f t="shared" si="438"/>
        <v>90.119913786572809</v>
      </c>
      <c r="X196" s="6">
        <f t="shared" si="438"/>
        <v>97.332232192000035</v>
      </c>
      <c r="Y196" s="6">
        <f t="shared" si="438"/>
        <v>182.49793536000001</v>
      </c>
    </row>
    <row r="197" spans="3:25">
      <c r="C197" s="13" t="s">
        <v>80</v>
      </c>
      <c r="E197" s="26" t="s">
        <v>355</v>
      </c>
      <c r="O197" s="3" t="s">
        <v>142</v>
      </c>
      <c r="P197" s="6">
        <f t="shared" si="437"/>
        <v>50.551729324629122</v>
      </c>
      <c r="Q197" s="6">
        <f t="shared" si="437"/>
        <v>54.597396397698589</v>
      </c>
      <c r="R197" s="6">
        <f t="shared" si="437"/>
        <v>58.966839181011551</v>
      </c>
      <c r="S197" s="6">
        <f t="shared" si="437"/>
        <v>63.685969522639105</v>
      </c>
      <c r="T197" s="6">
        <f t="shared" si="438"/>
        <v>68.782773002094302</v>
      </c>
      <c r="U197" s="6">
        <f t="shared" si="438"/>
        <v>74.287474891558816</v>
      </c>
      <c r="V197" s="6">
        <f t="shared" si="438"/>
        <v>80.232719399026692</v>
      </c>
      <c r="W197" s="6">
        <f t="shared" si="438"/>
        <v>86.653763256320005</v>
      </c>
      <c r="X197" s="6">
        <f t="shared" si="438"/>
        <v>93.588684800000024</v>
      </c>
      <c r="Y197" s="6">
        <f t="shared" si="438"/>
        <v>175.47878400000002</v>
      </c>
    </row>
    <row r="198" spans="3:25">
      <c r="E198" s="26"/>
      <c r="F198" s="27" t="s">
        <v>359</v>
      </c>
      <c r="O198" s="3" t="s">
        <v>37</v>
      </c>
      <c r="P198" s="6">
        <f t="shared" si="437"/>
        <v>48.607432042912613</v>
      </c>
      <c r="Q198" s="6">
        <f t="shared" si="437"/>
        <v>52.49749653624864</v>
      </c>
      <c r="R198" s="6">
        <f t="shared" si="437"/>
        <v>56.69888382789572</v>
      </c>
      <c r="S198" s="6">
        <f t="shared" si="437"/>
        <v>61.236509156383754</v>
      </c>
      <c r="T198" s="6">
        <f t="shared" si="438"/>
        <v>66.137281732782981</v>
      </c>
      <c r="U198" s="6">
        <f t="shared" si="438"/>
        <v>71.43026431880655</v>
      </c>
      <c r="V198" s="6">
        <f t="shared" si="438"/>
        <v>77.1468455759872</v>
      </c>
      <c r="W198" s="6">
        <f t="shared" si="438"/>
        <v>83.320926208000003</v>
      </c>
      <c r="X198" s="6">
        <f t="shared" si="438"/>
        <v>89.989120000000014</v>
      </c>
      <c r="Y198" s="6">
        <f t="shared" si="438"/>
        <v>168.7296</v>
      </c>
    </row>
    <row r="199" spans="3:25">
      <c r="E199" s="26"/>
      <c r="F199" s="27" t="s">
        <v>360</v>
      </c>
      <c r="O199" s="3" t="s">
        <v>141</v>
      </c>
      <c r="P199" s="6">
        <f t="shared" si="437"/>
        <v>46.73791542587751</v>
      </c>
      <c r="Q199" s="6">
        <f t="shared" si="437"/>
        <v>50.478362054085231</v>
      </c>
      <c r="R199" s="6">
        <f t="shared" si="437"/>
        <v>54.518157526822804</v>
      </c>
      <c r="S199" s="6">
        <f t="shared" si="437"/>
        <v>58.881258804215143</v>
      </c>
      <c r="T199" s="6">
        <f t="shared" si="438"/>
        <v>63.593540127675936</v>
      </c>
      <c r="U199" s="6">
        <f t="shared" si="438"/>
        <v>68.682946460390909</v>
      </c>
      <c r="V199" s="6">
        <f t="shared" si="438"/>
        <v>74.179659207680004</v>
      </c>
      <c r="W199" s="6">
        <f t="shared" si="438"/>
        <v>80.116275200000004</v>
      </c>
      <c r="X199" s="6">
        <f t="shared" si="438"/>
        <v>86.528000000000006</v>
      </c>
      <c r="Y199" s="6">
        <f t="shared" si="438"/>
        <v>162.24</v>
      </c>
    </row>
    <row r="200" spans="3:25">
      <c r="E200" s="26"/>
      <c r="F200" s="26" t="s">
        <v>383</v>
      </c>
      <c r="O200" s="3" t="s">
        <v>140</v>
      </c>
      <c r="P200" s="6">
        <f t="shared" si="437"/>
        <v>44.940303294112987</v>
      </c>
      <c r="Q200" s="6">
        <f t="shared" si="437"/>
        <v>48.536886590466565</v>
      </c>
      <c r="R200" s="6">
        <f t="shared" si="437"/>
        <v>52.421305314252692</v>
      </c>
      <c r="S200" s="6">
        <f t="shared" si="437"/>
        <v>56.616595004053018</v>
      </c>
      <c r="T200" s="6">
        <f t="shared" si="438"/>
        <v>61.147634738149939</v>
      </c>
      <c r="U200" s="6">
        <f t="shared" si="438"/>
        <v>66.041294673452796</v>
      </c>
      <c r="V200" s="6">
        <f t="shared" si="438"/>
        <v>71.326595392000002</v>
      </c>
      <c r="W200" s="6">
        <f t="shared" si="438"/>
        <v>77.034880000000001</v>
      </c>
      <c r="X200" s="6">
        <f t="shared" si="438"/>
        <v>83.2</v>
      </c>
      <c r="Y200" s="6">
        <f>+Y201*$M$1</f>
        <v>156</v>
      </c>
    </row>
    <row r="201" spans="3:25">
      <c r="E201" s="26"/>
      <c r="F201" s="27" t="s">
        <v>361</v>
      </c>
      <c r="O201" s="3" t="s">
        <v>36</v>
      </c>
      <c r="P201" s="6">
        <f t="shared" ref="P201" si="439">+Q201*0.9259</f>
        <v>43.211830090493258</v>
      </c>
      <c r="Q201" s="6">
        <f t="shared" ref="Q201" si="440">+R201*0.9259</f>
        <v>46.670083260064004</v>
      </c>
      <c r="R201" s="6">
        <f t="shared" ref="R201" si="441">+S201*0.9259</f>
        <v>50.405101263704509</v>
      </c>
      <c r="S201" s="8">
        <f t="shared" ref="S201" si="442">+T201*0.9259</f>
        <v>54.439033657743288</v>
      </c>
      <c r="T201" s="6">
        <f t="shared" ref="T201" si="443">+U201*0.9259</f>
        <v>58.795802632836477</v>
      </c>
      <c r="U201" s="6">
        <f t="shared" ref="U201" si="444">+V201*0.9259</f>
        <v>63.501244878319994</v>
      </c>
      <c r="V201" s="6">
        <f t="shared" ref="V201" si="445">+W201*0.9259</f>
        <v>68.583264799999995</v>
      </c>
      <c r="W201" s="6">
        <f>+X201*0.9259</f>
        <v>74.072000000000003</v>
      </c>
      <c r="X201" s="9">
        <v>80</v>
      </c>
      <c r="Y201" s="6">
        <f>+X201+70</f>
        <v>150</v>
      </c>
    </row>
    <row r="202" spans="3:25">
      <c r="O202" s="3" t="s">
        <v>139</v>
      </c>
      <c r="P202" s="6">
        <f t="shared" ref="P202:X208" si="446">+P201*$J$1</f>
        <v>42.56365263913586</v>
      </c>
      <c r="Q202" s="6">
        <f t="shared" si="446"/>
        <v>45.970032011163042</v>
      </c>
      <c r="R202" s="6">
        <f t="shared" si="446"/>
        <v>49.649024744748942</v>
      </c>
      <c r="S202" s="6">
        <f t="shared" si="446"/>
        <v>53.622448152877141</v>
      </c>
      <c r="T202" s="6">
        <f t="shared" si="446"/>
        <v>57.913865593343928</v>
      </c>
      <c r="U202" s="6">
        <f t="shared" si="446"/>
        <v>62.548726205145194</v>
      </c>
      <c r="V202" s="6">
        <f t="shared" si="446"/>
        <v>67.554515827999992</v>
      </c>
      <c r="W202" s="6">
        <f t="shared" si="446"/>
        <v>72.960920000000002</v>
      </c>
      <c r="X202" s="6">
        <f>+X201*$J$1</f>
        <v>78.8</v>
      </c>
      <c r="Y202" s="6">
        <f t="shared" ref="Y202:Y208" si="447">+Y201*$J$1</f>
        <v>147.75</v>
      </c>
    </row>
    <row r="203" spans="3:25">
      <c r="C203" s="13" t="s">
        <v>216</v>
      </c>
      <c r="E203" s="26" t="s">
        <v>379</v>
      </c>
      <c r="O203" s="3" t="s">
        <v>138</v>
      </c>
      <c r="P203" s="6">
        <f t="shared" si="446"/>
        <v>41.925197849548823</v>
      </c>
      <c r="Q203" s="6">
        <f t="shared" si="446"/>
        <v>45.280481530995594</v>
      </c>
      <c r="R203" s="6">
        <f t="shared" si="446"/>
        <v>48.904289373577704</v>
      </c>
      <c r="S203" s="6">
        <f t="shared" si="446"/>
        <v>52.818111430583983</v>
      </c>
      <c r="T203" s="6">
        <f t="shared" si="446"/>
        <v>57.04515760944377</v>
      </c>
      <c r="U203" s="6">
        <f t="shared" si="446"/>
        <v>61.610495312068018</v>
      </c>
      <c r="V203" s="6">
        <f t="shared" si="446"/>
        <v>66.541198090579996</v>
      </c>
      <c r="W203" s="6">
        <f t="shared" si="446"/>
        <v>71.866506200000003</v>
      </c>
      <c r="X203" s="6">
        <f t="shared" si="446"/>
        <v>77.617999999999995</v>
      </c>
      <c r="Y203" s="6">
        <f t="shared" si="447"/>
        <v>145.53375</v>
      </c>
    </row>
    <row r="204" spans="3:25">
      <c r="E204" s="26"/>
      <c r="F204" s="26" t="s">
        <v>358</v>
      </c>
      <c r="O204" s="3" t="s">
        <v>35</v>
      </c>
      <c r="P204" s="6">
        <f t="shared" si="446"/>
        <v>41.296319881805587</v>
      </c>
      <c r="Q204" s="6">
        <f t="shared" si="446"/>
        <v>44.601274308030661</v>
      </c>
      <c r="R204" s="6">
        <f t="shared" si="446"/>
        <v>48.17072503297404</v>
      </c>
      <c r="S204" s="6">
        <f t="shared" si="446"/>
        <v>52.025839759125219</v>
      </c>
      <c r="T204" s="6">
        <f t="shared" si="446"/>
        <v>56.189480245302114</v>
      </c>
      <c r="U204" s="6">
        <f t="shared" si="446"/>
        <v>60.686337882386994</v>
      </c>
      <c r="V204" s="6">
        <f t="shared" si="446"/>
        <v>65.543080119221301</v>
      </c>
      <c r="W204" s="6">
        <f t="shared" si="446"/>
        <v>70.788508606999997</v>
      </c>
      <c r="X204" s="6">
        <f t="shared" si="446"/>
        <v>76.453729999999993</v>
      </c>
      <c r="Y204" s="6">
        <f t="shared" si="447"/>
        <v>143.35074374999999</v>
      </c>
    </row>
    <row r="205" spans="3:25">
      <c r="F205" s="26" t="s">
        <v>357</v>
      </c>
      <c r="O205" s="3" t="s">
        <v>137</v>
      </c>
      <c r="P205" s="6">
        <f t="shared" si="446"/>
        <v>40.676875083578501</v>
      </c>
      <c r="Q205" s="6">
        <f t="shared" si="446"/>
        <v>43.932255193410199</v>
      </c>
      <c r="R205" s="6">
        <f t="shared" si="446"/>
        <v>47.448164157479432</v>
      </c>
      <c r="S205" s="6">
        <f t="shared" si="446"/>
        <v>51.245452162738339</v>
      </c>
      <c r="T205" s="6">
        <f t="shared" si="446"/>
        <v>55.346638041622583</v>
      </c>
      <c r="U205" s="6">
        <f t="shared" si="446"/>
        <v>59.776042814151189</v>
      </c>
      <c r="V205" s="6">
        <f t="shared" si="446"/>
        <v>64.559933917432986</v>
      </c>
      <c r="W205" s="6">
        <f t="shared" si="446"/>
        <v>69.726680977895001</v>
      </c>
      <c r="X205" s="6">
        <f t="shared" si="446"/>
        <v>75.306924049999992</v>
      </c>
      <c r="Y205" s="6">
        <f t="shared" si="447"/>
        <v>141.20048259375</v>
      </c>
    </row>
    <row r="206" spans="3:25">
      <c r="F206" s="26" t="s">
        <v>384</v>
      </c>
      <c r="O206" s="3" t="s">
        <v>136</v>
      </c>
      <c r="P206" s="6">
        <f t="shared" si="446"/>
        <v>40.066721957324823</v>
      </c>
      <c r="Q206" s="6">
        <f t="shared" si="446"/>
        <v>43.273271365509046</v>
      </c>
      <c r="R206" s="6">
        <f t="shared" si="446"/>
        <v>46.736441695117243</v>
      </c>
      <c r="S206" s="6">
        <f t="shared" si="446"/>
        <v>50.47677038029726</v>
      </c>
      <c r="T206" s="6">
        <f t="shared" si="446"/>
        <v>54.516438470998246</v>
      </c>
      <c r="U206" s="6">
        <f t="shared" si="446"/>
        <v>58.879402171938921</v>
      </c>
      <c r="V206" s="6">
        <f t="shared" si="446"/>
        <v>63.591534908671491</v>
      </c>
      <c r="W206" s="6">
        <f t="shared" si="446"/>
        <v>68.680780763226579</v>
      </c>
      <c r="X206" s="6">
        <f t="shared" si="446"/>
        <v>74.177320189249997</v>
      </c>
      <c r="Y206" s="6">
        <f t="shared" si="447"/>
        <v>139.08247535484375</v>
      </c>
    </row>
    <row r="207" spans="3:25">
      <c r="O207" s="3" t="s">
        <v>34</v>
      </c>
      <c r="P207" s="6">
        <f t="shared" si="446"/>
        <v>39.465721127964947</v>
      </c>
      <c r="Q207" s="6">
        <f t="shared" si="446"/>
        <v>42.624172295026412</v>
      </c>
      <c r="R207" s="6">
        <f t="shared" si="446"/>
        <v>46.03539506969048</v>
      </c>
      <c r="S207" s="6">
        <f t="shared" si="446"/>
        <v>49.7196188245928</v>
      </c>
      <c r="T207" s="6">
        <f t="shared" si="446"/>
        <v>53.698691893933272</v>
      </c>
      <c r="U207" s="6">
        <f t="shared" si="446"/>
        <v>57.996211139359836</v>
      </c>
      <c r="V207" s="6">
        <f t="shared" si="446"/>
        <v>62.637661885041418</v>
      </c>
      <c r="W207" s="6">
        <f t="shared" si="446"/>
        <v>67.650569051778177</v>
      </c>
      <c r="X207" s="6">
        <f t="shared" si="446"/>
        <v>73.064660386411248</v>
      </c>
      <c r="Y207" s="6">
        <f t="shared" si="447"/>
        <v>136.99623822452111</v>
      </c>
    </row>
    <row r="208" spans="3:25">
      <c r="C208" s="13" t="s">
        <v>216</v>
      </c>
      <c r="E208" s="26" t="s">
        <v>380</v>
      </c>
      <c r="O208" s="3" t="s">
        <v>135</v>
      </c>
      <c r="P208" s="6">
        <f t="shared" si="446"/>
        <v>38.873735311045472</v>
      </c>
      <c r="Q208" s="6">
        <f t="shared" si="446"/>
        <v>41.984809710601013</v>
      </c>
      <c r="R208" s="6">
        <f t="shared" si="446"/>
        <v>45.344864143645125</v>
      </c>
      <c r="S208" s="6">
        <f t="shared" si="446"/>
        <v>48.973824542223909</v>
      </c>
      <c r="T208" s="6">
        <f t="shared" si="446"/>
        <v>52.893211515524271</v>
      </c>
      <c r="U208" s="6">
        <f t="shared" si="446"/>
        <v>57.126267972269439</v>
      </c>
      <c r="V208" s="6">
        <f t="shared" si="446"/>
        <v>61.698096956765795</v>
      </c>
      <c r="W208" s="6">
        <f t="shared" si="446"/>
        <v>66.635810516001499</v>
      </c>
      <c r="X208" s="6">
        <f t="shared" si="446"/>
        <v>71.968690480615081</v>
      </c>
      <c r="Y208" s="6">
        <f t="shared" si="447"/>
        <v>134.9412946511533</v>
      </c>
    </row>
    <row r="209" spans="3:25">
      <c r="E209" s="26"/>
      <c r="F209" s="26" t="s">
        <v>381</v>
      </c>
    </row>
    <row r="210" spans="3:25">
      <c r="F210" s="26" t="s">
        <v>382</v>
      </c>
      <c r="O210" s="26" t="s">
        <v>641</v>
      </c>
    </row>
    <row r="211" spans="3:25">
      <c r="E211" s="26"/>
      <c r="F211" s="26" t="s">
        <v>383</v>
      </c>
      <c r="O211" s="13" t="s">
        <v>144</v>
      </c>
      <c r="P211" s="6">
        <f t="shared" ref="P211:S220" si="448">+P212*$M$1</f>
        <v>67.961818565584878</v>
      </c>
      <c r="Q211" s="6">
        <f t="shared" si="448"/>
        <v>73.400819273771333</v>
      </c>
      <c r="R211" s="6">
        <f t="shared" si="448"/>
        <v>79.275104518599576</v>
      </c>
      <c r="S211" s="6">
        <f>+S212*$M$1</f>
        <v>85.619510226373876</v>
      </c>
      <c r="T211" s="6">
        <f t="shared" ref="T211:Y220" si="449">+T212*$M$1</f>
        <v>92.471660250970857</v>
      </c>
      <c r="U211" s="6">
        <f t="shared" si="449"/>
        <v>99.872189492354281</v>
      </c>
      <c r="V211" s="6">
        <f t="shared" si="449"/>
        <v>107.86498487131907</v>
      </c>
      <c r="W211" s="6">
        <f t="shared" si="449"/>
        <v>116.4974455895011</v>
      </c>
      <c r="X211" s="6">
        <f t="shared" si="449"/>
        <v>125.8207642180593</v>
      </c>
      <c r="Y211" s="6">
        <f t="shared" si="449"/>
        <v>229.43786416234343</v>
      </c>
    </row>
    <row r="212" spans="3:25">
      <c r="O212" s="3" t="s">
        <v>39</v>
      </c>
      <c r="P212" s="6">
        <f t="shared" si="448"/>
        <v>65.347902466908536</v>
      </c>
      <c r="Q212" s="6">
        <f t="shared" si="448"/>
        <v>70.577710840164741</v>
      </c>
      <c r="R212" s="6">
        <f t="shared" si="448"/>
        <v>76.226062037114971</v>
      </c>
      <c r="S212" s="20">
        <f>+S213*$M$1</f>
        <v>82.326452140744109</v>
      </c>
      <c r="T212" s="6">
        <f t="shared" si="449"/>
        <v>88.915057933625818</v>
      </c>
      <c r="U212" s="6">
        <f t="shared" si="449"/>
        <v>96.030951434956037</v>
      </c>
      <c r="V212" s="6">
        <f t="shared" si="449"/>
        <v>103.71633160703756</v>
      </c>
      <c r="W212" s="6">
        <f t="shared" si="449"/>
        <v>112.01677460528951</v>
      </c>
      <c r="X212" s="6">
        <f t="shared" si="449"/>
        <v>120.98150405582624</v>
      </c>
      <c r="Y212" s="6">
        <f t="shared" si="449"/>
        <v>220.61333092533022</v>
      </c>
    </row>
    <row r="213" spans="3:25">
      <c r="C213" s="13" t="s">
        <v>216</v>
      </c>
      <c r="E213" s="26" t="s">
        <v>393</v>
      </c>
      <c r="O213" s="3" t="s">
        <v>143</v>
      </c>
      <c r="P213" s="6">
        <f t="shared" si="448"/>
        <v>62.83452160279667</v>
      </c>
      <c r="Q213" s="6">
        <f t="shared" si="448"/>
        <v>67.863183500158399</v>
      </c>
      <c r="R213" s="6">
        <f t="shared" si="448"/>
        <v>73.294290420302858</v>
      </c>
      <c r="S213" s="6">
        <f t="shared" si="448"/>
        <v>79.160050135330877</v>
      </c>
      <c r="T213" s="6">
        <f t="shared" si="449"/>
        <v>85.495248013101744</v>
      </c>
      <c r="U213" s="6">
        <f t="shared" si="449"/>
        <v>92.337453302842334</v>
      </c>
      <c r="V213" s="6">
        <f t="shared" si="449"/>
        <v>99.7272419298438</v>
      </c>
      <c r="W213" s="6">
        <f t="shared" si="449"/>
        <v>107.70843712047068</v>
      </c>
      <c r="X213" s="6">
        <f t="shared" si="449"/>
        <v>116.3283692844483</v>
      </c>
      <c r="Y213" s="6">
        <f t="shared" si="449"/>
        <v>212.12820281281751</v>
      </c>
    </row>
    <row r="214" spans="3:25">
      <c r="F214" s="26" t="s">
        <v>391</v>
      </c>
      <c r="O214" s="3" t="s">
        <v>146</v>
      </c>
      <c r="P214" s="6">
        <f t="shared" si="448"/>
        <v>60.417809233458335</v>
      </c>
      <c r="Q214" s="6">
        <f t="shared" si="448"/>
        <v>65.253061057844619</v>
      </c>
      <c r="R214" s="6">
        <f t="shared" si="448"/>
        <v>70.475279250291209</v>
      </c>
      <c r="S214" s="6">
        <f t="shared" si="448"/>
        <v>76.115432822433533</v>
      </c>
      <c r="T214" s="6">
        <f t="shared" si="449"/>
        <v>82.206969243367055</v>
      </c>
      <c r="U214" s="6">
        <f t="shared" si="449"/>
        <v>88.786012791194551</v>
      </c>
      <c r="V214" s="6">
        <f t="shared" si="449"/>
        <v>95.891578778695958</v>
      </c>
      <c r="W214" s="6">
        <f t="shared" si="449"/>
        <v>103.5658049235295</v>
      </c>
      <c r="X214" s="6">
        <f t="shared" si="449"/>
        <v>111.85420123504643</v>
      </c>
      <c r="Y214" s="6">
        <f t="shared" si="449"/>
        <v>203.96942578155529</v>
      </c>
    </row>
    <row r="215" spans="3:25">
      <c r="F215" s="26" t="s">
        <v>392</v>
      </c>
      <c r="O215" s="3" t="s">
        <v>38</v>
      </c>
      <c r="P215" s="6">
        <f t="shared" si="448"/>
        <v>58.094047339863785</v>
      </c>
      <c r="Q215" s="6">
        <f t="shared" si="448"/>
        <v>62.743327940235211</v>
      </c>
      <c r="R215" s="6">
        <f t="shared" si="448"/>
        <v>67.764691586818472</v>
      </c>
      <c r="S215" s="6">
        <f t="shared" si="448"/>
        <v>73.187916175416859</v>
      </c>
      <c r="T215" s="6">
        <f t="shared" si="449"/>
        <v>79.04516273400678</v>
      </c>
      <c r="U215" s="6">
        <f t="shared" si="449"/>
        <v>85.371166145379377</v>
      </c>
      <c r="V215" s="6">
        <f t="shared" si="449"/>
        <v>92.203441133361494</v>
      </c>
      <c r="W215" s="6">
        <f t="shared" si="449"/>
        <v>99.582504734162981</v>
      </c>
      <c r="X215" s="6">
        <f t="shared" si="449"/>
        <v>107.55211657216003</v>
      </c>
      <c r="Y215" s="6">
        <f t="shared" si="449"/>
        <v>196.12444786688008</v>
      </c>
    </row>
    <row r="216" spans="3:25">
      <c r="F216" s="26" t="s">
        <v>396</v>
      </c>
      <c r="O216" s="3" t="s">
        <v>145</v>
      </c>
      <c r="P216" s="6">
        <f t="shared" si="448"/>
        <v>55.859660903715174</v>
      </c>
      <c r="Q216" s="6">
        <f t="shared" si="448"/>
        <v>60.330123019456934</v>
      </c>
      <c r="R216" s="6">
        <f t="shared" si="448"/>
        <v>65.158357295017765</v>
      </c>
      <c r="S216" s="6">
        <f t="shared" si="448"/>
        <v>70.372996322516215</v>
      </c>
      <c r="T216" s="6">
        <f t="shared" si="449"/>
        <v>76.004964167314213</v>
      </c>
      <c r="U216" s="6">
        <f t="shared" si="449"/>
        <v>82.087659755172481</v>
      </c>
      <c r="V216" s="6">
        <f t="shared" si="449"/>
        <v>88.65715493592451</v>
      </c>
      <c r="W216" s="6">
        <f t="shared" si="449"/>
        <v>95.752408398233626</v>
      </c>
      <c r="X216" s="6">
        <f t="shared" si="449"/>
        <v>103.41549670400002</v>
      </c>
      <c r="Y216" s="6">
        <f t="shared" si="449"/>
        <v>188.58119987200007</v>
      </c>
    </row>
    <row r="217" spans="3:25">
      <c r="O217" s="3" t="s">
        <v>142</v>
      </c>
      <c r="P217" s="6">
        <f t="shared" si="448"/>
        <v>53.711212407418436</v>
      </c>
      <c r="Q217" s="6">
        <f t="shared" si="448"/>
        <v>58.009733672554745</v>
      </c>
      <c r="R217" s="6">
        <f t="shared" si="448"/>
        <v>62.652266629824766</v>
      </c>
      <c r="S217" s="6">
        <f t="shared" si="448"/>
        <v>67.666342617804048</v>
      </c>
      <c r="T217" s="6">
        <f t="shared" si="449"/>
        <v>73.081696314725207</v>
      </c>
      <c r="U217" s="6">
        <f t="shared" si="449"/>
        <v>78.930442072281224</v>
      </c>
      <c r="V217" s="6">
        <f t="shared" si="449"/>
        <v>85.247264361465867</v>
      </c>
      <c r="W217" s="6">
        <f t="shared" si="449"/>
        <v>92.069623459840017</v>
      </c>
      <c r="X217" s="6">
        <f t="shared" si="449"/>
        <v>99.437977600000011</v>
      </c>
      <c r="Y217" s="6">
        <f t="shared" si="449"/>
        <v>181.32807680000005</v>
      </c>
    </row>
    <row r="218" spans="3:25">
      <c r="O218" s="3" t="s">
        <v>37</v>
      </c>
      <c r="P218" s="6">
        <f t="shared" si="448"/>
        <v>51.64539654559465</v>
      </c>
      <c r="Q218" s="6">
        <f t="shared" si="448"/>
        <v>55.778590069764178</v>
      </c>
      <c r="R218" s="6">
        <f t="shared" si="448"/>
        <v>60.242564067139199</v>
      </c>
      <c r="S218" s="6">
        <f t="shared" si="448"/>
        <v>65.063790978657735</v>
      </c>
      <c r="T218" s="6">
        <f t="shared" si="449"/>
        <v>70.270861841081924</v>
      </c>
      <c r="U218" s="6">
        <f t="shared" si="449"/>
        <v>75.89465583873195</v>
      </c>
      <c r="V218" s="6">
        <f t="shared" si="449"/>
        <v>81.968523424486406</v>
      </c>
      <c r="W218" s="6">
        <f t="shared" si="449"/>
        <v>88.528484096000014</v>
      </c>
      <c r="X218" s="6">
        <f t="shared" si="449"/>
        <v>95.613440000000011</v>
      </c>
      <c r="Y218" s="6">
        <f t="shared" si="449"/>
        <v>174.35392000000004</v>
      </c>
    </row>
    <row r="219" spans="3:25">
      <c r="O219" s="3" t="s">
        <v>141</v>
      </c>
      <c r="P219" s="6">
        <f t="shared" si="448"/>
        <v>49.659035139994856</v>
      </c>
      <c r="Q219" s="6">
        <f t="shared" si="448"/>
        <v>53.633259682465557</v>
      </c>
      <c r="R219" s="6">
        <f t="shared" si="448"/>
        <v>57.925542372249225</v>
      </c>
      <c r="S219" s="6">
        <f t="shared" si="448"/>
        <v>62.561337479478595</v>
      </c>
      <c r="T219" s="6">
        <f t="shared" si="449"/>
        <v>67.568136385655691</v>
      </c>
      <c r="U219" s="6">
        <f t="shared" si="449"/>
        <v>72.97563061416534</v>
      </c>
      <c r="V219" s="6">
        <f t="shared" si="449"/>
        <v>78.815887908160008</v>
      </c>
      <c r="W219" s="6">
        <f t="shared" si="449"/>
        <v>85.123542400000005</v>
      </c>
      <c r="X219" s="6">
        <f t="shared" si="449"/>
        <v>91.936000000000007</v>
      </c>
      <c r="Y219" s="6">
        <f t="shared" si="449"/>
        <v>167.64800000000002</v>
      </c>
    </row>
    <row r="220" spans="3:25">
      <c r="O220" s="3" t="s">
        <v>140</v>
      </c>
      <c r="P220" s="6">
        <f t="shared" si="448"/>
        <v>47.749072249995052</v>
      </c>
      <c r="Q220" s="6">
        <f t="shared" si="448"/>
        <v>51.570442002370726</v>
      </c>
      <c r="R220" s="6">
        <f t="shared" si="448"/>
        <v>55.697636896393483</v>
      </c>
      <c r="S220" s="6">
        <f t="shared" si="448"/>
        <v>60.155132191806338</v>
      </c>
      <c r="T220" s="6">
        <f t="shared" si="449"/>
        <v>64.969361909284316</v>
      </c>
      <c r="U220" s="6">
        <f t="shared" si="449"/>
        <v>70.168875590543593</v>
      </c>
      <c r="V220" s="6">
        <f t="shared" si="449"/>
        <v>75.784507603999998</v>
      </c>
      <c r="W220" s="6">
        <f t="shared" si="449"/>
        <v>81.849559999999997</v>
      </c>
      <c r="X220" s="6">
        <f t="shared" si="449"/>
        <v>88.4</v>
      </c>
      <c r="Y220" s="6">
        <f>+Y221*$M$1</f>
        <v>161.20000000000002</v>
      </c>
    </row>
    <row r="221" spans="3:25">
      <c r="O221" s="3" t="s">
        <v>36</v>
      </c>
      <c r="P221" s="6">
        <f t="shared" ref="P221" si="450">+Q221*0.9259</f>
        <v>45.912569471149084</v>
      </c>
      <c r="Q221" s="6">
        <f t="shared" ref="Q221" si="451">+R221*0.9259</f>
        <v>49.586963463818002</v>
      </c>
      <c r="R221" s="6">
        <f t="shared" ref="R221" si="452">+S221*0.9259</f>
        <v>53.555420092686042</v>
      </c>
      <c r="S221" s="8">
        <f t="shared" ref="S221" si="453">+T221*0.9259</f>
        <v>57.841473261352249</v>
      </c>
      <c r="T221" s="6">
        <f t="shared" ref="T221" si="454">+U221*0.9259</f>
        <v>62.470540297388759</v>
      </c>
      <c r="U221" s="6">
        <f t="shared" ref="U221" si="455">+V221*0.9259</f>
        <v>67.470072683214994</v>
      </c>
      <c r="V221" s="6">
        <f t="shared" ref="V221" si="456">+W221*0.9259</f>
        <v>72.869718849999998</v>
      </c>
      <c r="W221" s="6">
        <f>+X221*0.9259</f>
        <v>78.701499999999996</v>
      </c>
      <c r="X221" s="9">
        <v>85</v>
      </c>
      <c r="Y221" s="6">
        <f>+X221+70</f>
        <v>155</v>
      </c>
    </row>
    <row r="222" spans="3:25">
      <c r="O222" s="3" t="s">
        <v>139</v>
      </c>
      <c r="P222" s="6">
        <f t="shared" ref="P222:X228" si="457">+P221*$J$1</f>
        <v>45.223880929081844</v>
      </c>
      <c r="Q222" s="6">
        <f t="shared" si="457"/>
        <v>48.843159011860728</v>
      </c>
      <c r="R222" s="6">
        <f t="shared" si="457"/>
        <v>52.752088791295748</v>
      </c>
      <c r="S222" s="6">
        <f t="shared" si="457"/>
        <v>56.973851162431963</v>
      </c>
      <c r="T222" s="6">
        <f t="shared" si="457"/>
        <v>61.533482192927927</v>
      </c>
      <c r="U222" s="6">
        <f t="shared" si="457"/>
        <v>66.458021592966773</v>
      </c>
      <c r="V222" s="6">
        <f t="shared" si="457"/>
        <v>71.776673067250002</v>
      </c>
      <c r="W222" s="6">
        <f t="shared" si="457"/>
        <v>77.520977500000001</v>
      </c>
      <c r="X222" s="6">
        <f>+X221*$J$1</f>
        <v>83.724999999999994</v>
      </c>
      <c r="Y222" s="6">
        <f t="shared" ref="Y222:Y228" si="458">+Y221*$J$1</f>
        <v>152.67500000000001</v>
      </c>
    </row>
    <row r="223" spans="3:25">
      <c r="O223" s="3" t="s">
        <v>138</v>
      </c>
      <c r="P223" s="6">
        <f t="shared" si="457"/>
        <v>44.545522715145616</v>
      </c>
      <c r="Q223" s="6">
        <f t="shared" si="457"/>
        <v>48.110511626682815</v>
      </c>
      <c r="R223" s="6">
        <f t="shared" si="457"/>
        <v>51.960807459426313</v>
      </c>
      <c r="S223" s="6">
        <f t="shared" si="457"/>
        <v>56.119243394995486</v>
      </c>
      <c r="T223" s="6">
        <f t="shared" si="457"/>
        <v>60.610479960034006</v>
      </c>
      <c r="U223" s="6">
        <f t="shared" si="457"/>
        <v>65.461151269072275</v>
      </c>
      <c r="V223" s="6">
        <f t="shared" si="457"/>
        <v>70.700022971241253</v>
      </c>
      <c r="W223" s="6">
        <f t="shared" si="457"/>
        <v>76.358162837500004</v>
      </c>
      <c r="X223" s="6">
        <f t="shared" si="457"/>
        <v>82.469124999999991</v>
      </c>
      <c r="Y223" s="6">
        <f t="shared" si="458"/>
        <v>150.38487500000002</v>
      </c>
    </row>
    <row r="224" spans="3:25">
      <c r="O224" s="3" t="s">
        <v>35</v>
      </c>
      <c r="P224" s="6">
        <f t="shared" si="457"/>
        <v>43.877339874418432</v>
      </c>
      <c r="Q224" s="6">
        <f t="shared" si="457"/>
        <v>47.388853952282574</v>
      </c>
      <c r="R224" s="6">
        <f t="shared" si="457"/>
        <v>51.181395347534917</v>
      </c>
      <c r="S224" s="6">
        <f t="shared" si="457"/>
        <v>55.277454744070553</v>
      </c>
      <c r="T224" s="6">
        <f t="shared" si="457"/>
        <v>59.701322760633495</v>
      </c>
      <c r="U224" s="6">
        <f t="shared" si="457"/>
        <v>64.479234000036186</v>
      </c>
      <c r="V224" s="6">
        <f t="shared" si="457"/>
        <v>69.63952262667263</v>
      </c>
      <c r="W224" s="6">
        <f t="shared" si="457"/>
        <v>75.2127903949375</v>
      </c>
      <c r="X224" s="6">
        <f t="shared" si="457"/>
        <v>81.23208812499999</v>
      </c>
      <c r="Y224" s="6">
        <f t="shared" si="458"/>
        <v>148.12910187500003</v>
      </c>
    </row>
    <row r="225" spans="15:25">
      <c r="O225" s="3" t="s">
        <v>137</v>
      </c>
      <c r="P225" s="6">
        <f t="shared" si="457"/>
        <v>43.219179776302155</v>
      </c>
      <c r="Q225" s="6">
        <f t="shared" si="457"/>
        <v>46.678021142998332</v>
      </c>
      <c r="R225" s="6">
        <f t="shared" si="457"/>
        <v>50.413674417321893</v>
      </c>
      <c r="S225" s="6">
        <f t="shared" si="457"/>
        <v>54.448292922909495</v>
      </c>
      <c r="T225" s="6">
        <f t="shared" si="457"/>
        <v>58.805802919223993</v>
      </c>
      <c r="U225" s="6">
        <f t="shared" si="457"/>
        <v>63.512045490035639</v>
      </c>
      <c r="V225" s="6">
        <f t="shared" si="457"/>
        <v>68.594929787272534</v>
      </c>
      <c r="W225" s="6">
        <f t="shared" si="457"/>
        <v>74.084598539013442</v>
      </c>
      <c r="X225" s="6">
        <f t="shared" si="457"/>
        <v>80.013606803124986</v>
      </c>
      <c r="Y225" s="6">
        <f t="shared" si="458"/>
        <v>145.90716534687502</v>
      </c>
    </row>
    <row r="226" spans="15:25">
      <c r="O226" s="3" t="s">
        <v>136</v>
      </c>
      <c r="P226" s="6">
        <f t="shared" si="457"/>
        <v>42.570892079657625</v>
      </c>
      <c r="Q226" s="6">
        <f t="shared" si="457"/>
        <v>45.977850825853359</v>
      </c>
      <c r="R226" s="6">
        <f t="shared" si="457"/>
        <v>49.657469301062065</v>
      </c>
      <c r="S226" s="6">
        <f t="shared" si="457"/>
        <v>53.631568529065852</v>
      </c>
      <c r="T226" s="6">
        <f t="shared" si="457"/>
        <v>57.923715875435633</v>
      </c>
      <c r="U226" s="6">
        <f t="shared" si="457"/>
        <v>62.559364807685107</v>
      </c>
      <c r="V226" s="6">
        <f t="shared" si="457"/>
        <v>67.566005840463447</v>
      </c>
      <c r="W226" s="6">
        <f t="shared" si="457"/>
        <v>72.973329560928235</v>
      </c>
      <c r="X226" s="6">
        <f t="shared" si="457"/>
        <v>78.813402701078104</v>
      </c>
      <c r="Y226" s="6">
        <f t="shared" si="458"/>
        <v>143.71855786667189</v>
      </c>
    </row>
    <row r="227" spans="15:25">
      <c r="O227" s="3" t="s">
        <v>34</v>
      </c>
      <c r="P227" s="6">
        <f t="shared" si="457"/>
        <v>41.932328698462761</v>
      </c>
      <c r="Q227" s="6">
        <f t="shared" si="457"/>
        <v>45.28818306346556</v>
      </c>
      <c r="R227" s="6">
        <f t="shared" si="457"/>
        <v>48.912607261546135</v>
      </c>
      <c r="S227" s="6">
        <f t="shared" si="457"/>
        <v>52.827095001129862</v>
      </c>
      <c r="T227" s="6">
        <f t="shared" si="457"/>
        <v>57.054860137304097</v>
      </c>
      <c r="U227" s="6">
        <f t="shared" si="457"/>
        <v>61.620974335569827</v>
      </c>
      <c r="V227" s="6">
        <f t="shared" si="457"/>
        <v>66.552515752856493</v>
      </c>
      <c r="W227" s="6">
        <f t="shared" si="457"/>
        <v>71.87872961751431</v>
      </c>
      <c r="X227" s="6">
        <f t="shared" si="457"/>
        <v>77.631201660561928</v>
      </c>
      <c r="Y227" s="6">
        <f t="shared" si="458"/>
        <v>141.5627794986718</v>
      </c>
    </row>
    <row r="228" spans="15:25">
      <c r="O228" s="3" t="s">
        <v>135</v>
      </c>
      <c r="P228" s="6">
        <f t="shared" si="457"/>
        <v>41.303343767985822</v>
      </c>
      <c r="Q228" s="6">
        <f t="shared" si="457"/>
        <v>44.608860317513575</v>
      </c>
      <c r="R228" s="6">
        <f t="shared" si="457"/>
        <v>48.178918152622941</v>
      </c>
      <c r="S228" s="6">
        <f t="shared" si="457"/>
        <v>52.034688576112913</v>
      </c>
      <c r="T228" s="6">
        <f t="shared" si="457"/>
        <v>56.199037235244532</v>
      </c>
      <c r="U228" s="6">
        <f t="shared" si="457"/>
        <v>60.696659720536282</v>
      </c>
      <c r="V228" s="6">
        <f t="shared" si="457"/>
        <v>65.554228016563641</v>
      </c>
      <c r="W228" s="6">
        <f t="shared" si="457"/>
        <v>70.800548673251598</v>
      </c>
      <c r="X228" s="6">
        <f t="shared" si="457"/>
        <v>76.466733635653497</v>
      </c>
      <c r="Y228" s="6">
        <f t="shared" si="458"/>
        <v>139.43933780619173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B40" sqref="B40"/>
    </sheetView>
  </sheetViews>
  <sheetFormatPr defaultRowHeight="15"/>
  <cols>
    <col min="4" max="4" width="12" customWidth="1"/>
    <col min="5" max="5" width="15.28515625" customWidth="1"/>
    <col min="6" max="6" width="10" customWidth="1"/>
    <col min="12" max="13" width="10.140625" bestFit="1" customWidth="1"/>
    <col min="14" max="14" width="11.28515625" bestFit="1" customWidth="1"/>
    <col min="15" max="15" width="15.5703125" bestFit="1" customWidth="1"/>
    <col min="16" max="17" width="10.140625" bestFit="1" customWidth="1"/>
    <col min="18" max="18" width="13.7109375" bestFit="1" customWidth="1"/>
    <col min="19" max="19" width="13.7109375" customWidth="1"/>
    <col min="21" max="21" width="13.140625" customWidth="1"/>
  </cols>
  <sheetData>
    <row r="1" spans="1:11">
      <c r="A1" t="s">
        <v>124</v>
      </c>
      <c r="E1" t="s">
        <v>133</v>
      </c>
      <c r="H1" s="53" t="s">
        <v>493</v>
      </c>
    </row>
    <row r="2" spans="1:11">
      <c r="B2" t="s">
        <v>121</v>
      </c>
      <c r="E2" t="s">
        <v>134</v>
      </c>
    </row>
    <row r="3" spans="1:11">
      <c r="H3" t="s">
        <v>160</v>
      </c>
    </row>
    <row r="4" spans="1:11">
      <c r="C4" t="s">
        <v>127</v>
      </c>
      <c r="H4" t="s">
        <v>159</v>
      </c>
    </row>
    <row r="5" spans="1:11">
      <c r="C5" t="s">
        <v>128</v>
      </c>
    </row>
    <row r="6" spans="1:11">
      <c r="C6" t="s">
        <v>126</v>
      </c>
    </row>
    <row r="7" spans="1:11">
      <c r="C7" t="s">
        <v>129</v>
      </c>
      <c r="H7" t="s">
        <v>340</v>
      </c>
    </row>
    <row r="8" spans="1:11">
      <c r="C8" t="s">
        <v>132</v>
      </c>
      <c r="I8" t="s">
        <v>152</v>
      </c>
      <c r="J8" t="s">
        <v>129</v>
      </c>
      <c r="K8" t="s">
        <v>155</v>
      </c>
    </row>
    <row r="9" spans="1:11">
      <c r="I9" t="s">
        <v>152</v>
      </c>
      <c r="J9" t="s">
        <v>127</v>
      </c>
      <c r="K9" t="s">
        <v>154</v>
      </c>
    </row>
    <row r="10" spans="1:11">
      <c r="B10" t="s">
        <v>122</v>
      </c>
      <c r="I10" t="s">
        <v>152</v>
      </c>
      <c r="J10" t="s">
        <v>128</v>
      </c>
      <c r="K10" t="s">
        <v>341</v>
      </c>
    </row>
    <row r="11" spans="1:11">
      <c r="C11" t="s">
        <v>128</v>
      </c>
      <c r="I11" t="s">
        <v>339</v>
      </c>
      <c r="J11" t="s">
        <v>127</v>
      </c>
      <c r="K11" t="s">
        <v>333</v>
      </c>
    </row>
    <row r="12" spans="1:11">
      <c r="C12" t="s">
        <v>129</v>
      </c>
      <c r="I12" t="s">
        <v>339</v>
      </c>
      <c r="J12" t="s">
        <v>128</v>
      </c>
      <c r="K12" t="s">
        <v>155</v>
      </c>
    </row>
    <row r="13" spans="1:11">
      <c r="C13" t="s">
        <v>130</v>
      </c>
      <c r="I13" t="s">
        <v>339</v>
      </c>
      <c r="J13" t="s">
        <v>132</v>
      </c>
      <c r="K13" t="s">
        <v>154</v>
      </c>
    </row>
    <row r="14" spans="1:11">
      <c r="C14" t="s">
        <v>131</v>
      </c>
      <c r="I14" t="s">
        <v>153</v>
      </c>
      <c r="J14" t="s">
        <v>131</v>
      </c>
      <c r="K14" t="s">
        <v>125</v>
      </c>
    </row>
    <row r="15" spans="1:11">
      <c r="I15" t="s">
        <v>153</v>
      </c>
      <c r="J15" t="s">
        <v>128</v>
      </c>
      <c r="K15" t="s">
        <v>156</v>
      </c>
    </row>
    <row r="16" spans="1:11">
      <c r="I16" t="s">
        <v>157</v>
      </c>
      <c r="J16" t="s">
        <v>128</v>
      </c>
      <c r="K16" t="s">
        <v>125</v>
      </c>
    </row>
    <row r="17" spans="2:11">
      <c r="B17" t="s">
        <v>123</v>
      </c>
      <c r="I17" t="s">
        <v>157</v>
      </c>
      <c r="J17" t="s">
        <v>158</v>
      </c>
      <c r="K17" t="s">
        <v>156</v>
      </c>
    </row>
    <row r="18" spans="2:11">
      <c r="C18" t="s">
        <v>129</v>
      </c>
      <c r="I18" t="s">
        <v>157</v>
      </c>
      <c r="J18" t="s">
        <v>131</v>
      </c>
      <c r="K18" t="s">
        <v>333</v>
      </c>
    </row>
    <row r="19" spans="2:11">
      <c r="C19" t="s">
        <v>128</v>
      </c>
    </row>
    <row r="20" spans="2:11">
      <c r="C20" t="s">
        <v>132</v>
      </c>
      <c r="I20" t="s">
        <v>492</v>
      </c>
      <c r="K20" t="s">
        <v>474</v>
      </c>
    </row>
    <row r="21" spans="2:11">
      <c r="C21" t="s">
        <v>127</v>
      </c>
    </row>
  </sheetData>
  <sortState ref="D29:F39">
    <sortCondition ref="D2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4"/>
  <sheetViews>
    <sheetView workbookViewId="0">
      <selection activeCell="A21" sqref="A21:A30"/>
    </sheetView>
  </sheetViews>
  <sheetFormatPr defaultColWidth="15.5703125" defaultRowHeight="15"/>
  <cols>
    <col min="1" max="1" width="15.5703125" style="3"/>
    <col min="2" max="2" width="37.5703125" style="3" customWidth="1"/>
    <col min="3" max="3" width="15.5703125" style="52"/>
    <col min="4" max="4" width="15.5703125" style="26"/>
    <col min="5" max="5" width="25.7109375" style="52" customWidth="1"/>
    <col min="6" max="6" width="15.5703125" style="26"/>
    <col min="7" max="7" width="25.7109375" style="52" customWidth="1"/>
    <col min="8" max="8" width="15.5703125" style="26"/>
    <col min="9" max="9" width="15.5703125" style="52"/>
    <col min="10" max="10" width="15.5703125" style="26"/>
    <col min="11" max="11" width="15.5703125" style="52"/>
    <col min="12" max="12" width="15.5703125" style="26"/>
    <col min="13" max="13" width="15.5703125" style="52"/>
    <col min="14" max="14" width="15.5703125" style="26"/>
    <col min="15" max="15" width="15.5703125" style="52"/>
    <col min="16" max="16" width="15.5703125" style="26"/>
    <col min="17" max="16384" width="15.5703125" style="3"/>
  </cols>
  <sheetData>
    <row r="1" spans="1:21">
      <c r="A1" s="12" t="s">
        <v>115</v>
      </c>
    </row>
    <row r="3" spans="1:21" s="11" customFormat="1">
      <c r="B3" s="11" t="s">
        <v>80</v>
      </c>
      <c r="C3" s="56"/>
      <c r="D3" s="58"/>
      <c r="E3" s="56" t="s">
        <v>86</v>
      </c>
      <c r="F3" s="58"/>
      <c r="G3" s="56" t="s">
        <v>87</v>
      </c>
      <c r="H3" s="58"/>
      <c r="I3" s="56" t="s">
        <v>88</v>
      </c>
      <c r="J3" s="58"/>
      <c r="K3" s="56" t="s">
        <v>89</v>
      </c>
      <c r="L3" s="58"/>
      <c r="M3" s="56" t="s">
        <v>105</v>
      </c>
      <c r="N3" s="58"/>
      <c r="O3" s="56" t="s">
        <v>104</v>
      </c>
      <c r="P3" s="58"/>
    </row>
    <row r="4" spans="1:21">
      <c r="A4" s="72" t="s">
        <v>118</v>
      </c>
      <c r="B4" s="3" t="s">
        <v>116</v>
      </c>
      <c r="C4" s="52">
        <v>28</v>
      </c>
      <c r="D4" s="26" t="s">
        <v>516</v>
      </c>
      <c r="E4" s="52">
        <f>+$C4*E$15</f>
        <v>42</v>
      </c>
      <c r="G4" s="52">
        <f>+$C4*G$15</f>
        <v>56</v>
      </c>
      <c r="I4" s="52">
        <f>+$C4*I$15</f>
        <v>70</v>
      </c>
      <c r="K4" s="52">
        <f>+$C4*K$15</f>
        <v>84</v>
      </c>
      <c r="L4" s="26" t="s">
        <v>95</v>
      </c>
      <c r="M4" s="52">
        <f>+$C4*M$15</f>
        <v>140</v>
      </c>
      <c r="O4" s="52">
        <f>+$C4*O$15</f>
        <v>196</v>
      </c>
      <c r="R4" s="10" t="s">
        <v>85</v>
      </c>
    </row>
    <row r="5" spans="1:21">
      <c r="A5" s="72"/>
      <c r="B5" s="3" t="s">
        <v>117</v>
      </c>
      <c r="C5" s="52">
        <v>21</v>
      </c>
      <c r="D5" s="26" t="s">
        <v>516</v>
      </c>
      <c r="E5" s="52">
        <f>+$C5*E$15</f>
        <v>31.5</v>
      </c>
      <c r="G5" s="52">
        <f>+$C5*G$15</f>
        <v>42</v>
      </c>
      <c r="I5" s="52">
        <f>+$C5*I$15</f>
        <v>52.5</v>
      </c>
      <c r="K5" s="52">
        <f>+$C5*K$15</f>
        <v>63</v>
      </c>
      <c r="L5" s="26" t="s">
        <v>95</v>
      </c>
      <c r="M5" s="52">
        <f>+$C5*M$15</f>
        <v>105</v>
      </c>
      <c r="O5" s="52">
        <f>+$C5*O$15</f>
        <v>147</v>
      </c>
      <c r="R5" s="3" t="s">
        <v>95</v>
      </c>
      <c r="S5" s="3" t="s">
        <v>98</v>
      </c>
    </row>
    <row r="6" spans="1:21">
      <c r="A6" s="72"/>
    </row>
    <row r="7" spans="1:21">
      <c r="A7" s="72"/>
      <c r="B7" s="3" t="s">
        <v>82</v>
      </c>
      <c r="C7" s="52">
        <v>4</v>
      </c>
      <c r="D7" s="26" t="s">
        <v>85</v>
      </c>
      <c r="E7" s="52">
        <f>+$C7*E$15</f>
        <v>6</v>
      </c>
      <c r="G7" s="52">
        <f>+$C7*G$15</f>
        <v>8</v>
      </c>
      <c r="I7" s="52">
        <f>+$C7*I$15</f>
        <v>10</v>
      </c>
      <c r="K7" s="52">
        <f>+$C7*K$15</f>
        <v>12</v>
      </c>
      <c r="L7" s="26" t="s">
        <v>95</v>
      </c>
      <c r="M7" s="52">
        <f>+$C7*M$15</f>
        <v>20</v>
      </c>
      <c r="O7" s="52">
        <f>+$C7*O$15</f>
        <v>28</v>
      </c>
      <c r="R7" s="3" t="s">
        <v>96</v>
      </c>
      <c r="S7" s="3" t="s">
        <v>99</v>
      </c>
      <c r="T7" s="3" t="s">
        <v>100</v>
      </c>
    </row>
    <row r="8" spans="1:21">
      <c r="A8" s="72"/>
      <c r="R8" s="3" t="s">
        <v>97</v>
      </c>
      <c r="S8" s="3" t="s">
        <v>101</v>
      </c>
      <c r="T8" s="3" t="s">
        <v>102</v>
      </c>
      <c r="U8" s="3" t="s">
        <v>103</v>
      </c>
    </row>
    <row r="9" spans="1:21">
      <c r="A9" s="72"/>
      <c r="B9" s="3" t="s">
        <v>83</v>
      </c>
      <c r="C9" s="52">
        <v>4</v>
      </c>
      <c r="D9" s="26" t="s">
        <v>85</v>
      </c>
      <c r="E9" s="52">
        <f>+$C9*E$15</f>
        <v>6</v>
      </c>
      <c r="G9" s="52">
        <f>+$C9*G$15</f>
        <v>8</v>
      </c>
      <c r="I9" s="52">
        <f>+$C9*I$15</f>
        <v>10</v>
      </c>
      <c r="K9" s="52">
        <f>+$C9*K$15</f>
        <v>12</v>
      </c>
      <c r="L9" s="26" t="s">
        <v>95</v>
      </c>
      <c r="M9" s="52">
        <f>+$C9*M$15</f>
        <v>20</v>
      </c>
      <c r="O9" s="52">
        <f>+$C9*O$15</f>
        <v>28</v>
      </c>
    </row>
    <row r="10" spans="1:21">
      <c r="A10" s="72"/>
    </row>
    <row r="11" spans="1:21">
      <c r="A11" s="72"/>
      <c r="B11" s="3" t="s">
        <v>114</v>
      </c>
      <c r="C11" s="52">
        <v>2</v>
      </c>
      <c r="D11" s="26" t="s">
        <v>85</v>
      </c>
      <c r="E11" s="52">
        <f>+$C11*E$15</f>
        <v>3</v>
      </c>
      <c r="G11" s="52">
        <f>+$C11*G$15</f>
        <v>4</v>
      </c>
      <c r="I11" s="52">
        <f>+$C11*I$15</f>
        <v>5</v>
      </c>
      <c r="K11" s="52">
        <f>+$C11*K$15</f>
        <v>6</v>
      </c>
      <c r="L11" s="26" t="s">
        <v>517</v>
      </c>
      <c r="M11" s="52">
        <f>+$C11*M$15</f>
        <v>10</v>
      </c>
      <c r="O11" s="52">
        <f>+$C11*O$15</f>
        <v>14</v>
      </c>
    </row>
    <row r="12" spans="1:21">
      <c r="A12" s="72"/>
    </row>
    <row r="13" spans="1:21">
      <c r="A13" s="72"/>
      <c r="B13" s="3" t="s">
        <v>84</v>
      </c>
      <c r="C13" s="52">
        <v>12</v>
      </c>
      <c r="D13" s="26" t="s">
        <v>516</v>
      </c>
      <c r="E13" s="52">
        <f>+$C13*E$15</f>
        <v>18</v>
      </c>
      <c r="G13" s="52">
        <f>+$C13*G$15</f>
        <v>24</v>
      </c>
      <c r="I13" s="52">
        <f>+$C13*I$15</f>
        <v>30</v>
      </c>
      <c r="K13" s="52">
        <f>+$C13*K$15</f>
        <v>36</v>
      </c>
      <c r="L13" s="26" t="s">
        <v>95</v>
      </c>
      <c r="M13" s="52">
        <f>+$C13*M$15</f>
        <v>60</v>
      </c>
      <c r="O13" s="52">
        <f>+$C13*O$15</f>
        <v>84</v>
      </c>
    </row>
    <row r="15" spans="1:21">
      <c r="C15" s="52">
        <v>1</v>
      </c>
      <c r="E15" s="52">
        <v>1.5</v>
      </c>
      <c r="G15" s="52">
        <v>2</v>
      </c>
      <c r="I15" s="52">
        <v>2.5</v>
      </c>
      <c r="K15" s="52">
        <v>3</v>
      </c>
      <c r="M15" s="52">
        <v>5</v>
      </c>
      <c r="O15" s="52">
        <v>7</v>
      </c>
    </row>
    <row r="20" spans="1:16" s="11" customFormat="1">
      <c r="B20" s="11" t="s">
        <v>80</v>
      </c>
      <c r="C20" s="56" t="s">
        <v>106</v>
      </c>
      <c r="D20" s="58"/>
      <c r="E20" s="56" t="s">
        <v>109</v>
      </c>
      <c r="F20" s="58"/>
      <c r="G20" s="56" t="s">
        <v>110</v>
      </c>
      <c r="H20" s="58"/>
      <c r="I20" s="56" t="s">
        <v>111</v>
      </c>
      <c r="J20" s="58"/>
      <c r="K20" s="56" t="s">
        <v>112</v>
      </c>
      <c r="L20" s="58"/>
      <c r="M20" s="56" t="s">
        <v>113</v>
      </c>
      <c r="N20" s="58"/>
      <c r="O20" s="56" t="s">
        <v>108</v>
      </c>
      <c r="P20" s="58"/>
    </row>
    <row r="21" spans="1:16">
      <c r="A21" s="72" t="s">
        <v>118</v>
      </c>
      <c r="B21" s="3" t="s">
        <v>81</v>
      </c>
      <c r="C21" s="52">
        <f>+$C4*C$33</f>
        <v>252</v>
      </c>
      <c r="E21" s="52">
        <f>+$C4*E$33</f>
        <v>336</v>
      </c>
      <c r="G21" s="52">
        <f>+$C4*G$33</f>
        <v>420</v>
      </c>
      <c r="I21" s="52">
        <f>+$C4*I$33</f>
        <v>504</v>
      </c>
      <c r="K21" s="52">
        <f>+$C4*K$33</f>
        <v>588</v>
      </c>
      <c r="M21" s="52">
        <f>+$C4*M$33</f>
        <v>672</v>
      </c>
      <c r="O21" s="52">
        <f>+$C4*O$33</f>
        <v>756</v>
      </c>
    </row>
    <row r="22" spans="1:16">
      <c r="A22" s="72"/>
      <c r="B22" s="3" t="s">
        <v>107</v>
      </c>
      <c r="C22" s="52">
        <f>+$C5*C$33</f>
        <v>189</v>
      </c>
      <c r="E22" s="52">
        <f>+$C5*E$33</f>
        <v>252</v>
      </c>
      <c r="G22" s="52">
        <f>+$C5*G$33</f>
        <v>315</v>
      </c>
      <c r="I22" s="52">
        <f>+$C5*I$33</f>
        <v>378</v>
      </c>
      <c r="K22" s="52">
        <f>+$C5*K$33</f>
        <v>441</v>
      </c>
      <c r="M22" s="52">
        <f>+$C5*M$33</f>
        <v>504</v>
      </c>
      <c r="O22" s="52">
        <f>+$C5*O$33</f>
        <v>567</v>
      </c>
    </row>
    <row r="23" spans="1:16">
      <c r="A23" s="72"/>
    </row>
    <row r="24" spans="1:16">
      <c r="A24" s="72"/>
      <c r="B24" s="3" t="s">
        <v>82</v>
      </c>
      <c r="C24" s="52">
        <f>+$C7*C$33</f>
        <v>36</v>
      </c>
      <c r="E24" s="52">
        <f>+$C7*E$33</f>
        <v>48</v>
      </c>
      <c r="G24" s="52">
        <f>+$C7*G$33</f>
        <v>60</v>
      </c>
      <c r="I24" s="52">
        <f>+$C7*I$33</f>
        <v>72</v>
      </c>
      <c r="K24" s="52">
        <f>+$C7*K$33</f>
        <v>84</v>
      </c>
      <c r="M24" s="52">
        <f>+$C7*M$33</f>
        <v>96</v>
      </c>
      <c r="O24" s="52">
        <f>+$C7*O$33</f>
        <v>108</v>
      </c>
    </row>
    <row r="25" spans="1:16">
      <c r="A25" s="72"/>
    </row>
    <row r="26" spans="1:16">
      <c r="A26" s="72"/>
      <c r="B26" s="3" t="s">
        <v>83</v>
      </c>
      <c r="C26" s="52">
        <f>+$C9*C$33</f>
        <v>36</v>
      </c>
      <c r="E26" s="52">
        <f>+$C9*E$33</f>
        <v>48</v>
      </c>
      <c r="G26" s="52">
        <f>+$C9*G$33</f>
        <v>60</v>
      </c>
      <c r="I26" s="52">
        <f>+$C9*I$33</f>
        <v>72</v>
      </c>
      <c r="K26" s="52">
        <f>+$C9*K$33</f>
        <v>84</v>
      </c>
      <c r="M26" s="52">
        <f>+$C9*M$33</f>
        <v>96</v>
      </c>
      <c r="O26" s="52">
        <f>+$C9*O$33</f>
        <v>108</v>
      </c>
    </row>
    <row r="27" spans="1:16">
      <c r="A27" s="72"/>
    </row>
    <row r="28" spans="1:16">
      <c r="A28" s="72"/>
      <c r="B28" s="3" t="s">
        <v>114</v>
      </c>
      <c r="C28" s="52">
        <f>+$C11*C$33</f>
        <v>18</v>
      </c>
      <c r="D28" s="26" t="s">
        <v>518</v>
      </c>
      <c r="E28" s="52">
        <f>+$C11*E$33</f>
        <v>24</v>
      </c>
      <c r="G28" s="52">
        <f>+$C11*G$33</f>
        <v>30</v>
      </c>
      <c r="I28" s="52">
        <f>+$C11*I$33</f>
        <v>36</v>
      </c>
      <c r="K28" s="52">
        <f>+$C11*K$33</f>
        <v>42</v>
      </c>
      <c r="M28" s="52">
        <f>+$C11*M$33</f>
        <v>48</v>
      </c>
      <c r="O28" s="52">
        <f>+$C11*O$33</f>
        <v>54</v>
      </c>
    </row>
    <row r="29" spans="1:16">
      <c r="A29" s="72"/>
    </row>
    <row r="30" spans="1:16">
      <c r="A30" s="72"/>
      <c r="B30" s="3" t="s">
        <v>84</v>
      </c>
      <c r="C30" s="52">
        <f>+$C13*C$33</f>
        <v>108</v>
      </c>
      <c r="E30" s="52">
        <f>+$C13*E$33</f>
        <v>144</v>
      </c>
      <c r="G30" s="52">
        <f>+$C13*G$33</f>
        <v>180</v>
      </c>
      <c r="I30" s="52">
        <f>+$C13*I$33</f>
        <v>216</v>
      </c>
      <c r="K30" s="52">
        <f>+$C13*K$33</f>
        <v>252</v>
      </c>
      <c r="M30" s="52">
        <f>+$C13*M$33</f>
        <v>288</v>
      </c>
      <c r="O30" s="52">
        <f>+$C13*O$33</f>
        <v>324</v>
      </c>
    </row>
    <row r="33" spans="1:15">
      <c r="C33" s="52">
        <v>9</v>
      </c>
      <c r="E33" s="52">
        <v>12</v>
      </c>
      <c r="G33" s="52">
        <v>15</v>
      </c>
      <c r="I33" s="52">
        <v>18</v>
      </c>
      <c r="K33" s="52">
        <v>21</v>
      </c>
      <c r="M33" s="52">
        <v>24</v>
      </c>
      <c r="O33" s="52">
        <v>27</v>
      </c>
    </row>
    <row r="36" spans="1:15">
      <c r="E36" s="57" t="s">
        <v>62</v>
      </c>
      <c r="G36" s="52" t="s">
        <v>64</v>
      </c>
      <c r="I36" s="52" t="s">
        <v>75</v>
      </c>
      <c r="K36" s="52" t="s">
        <v>77</v>
      </c>
      <c r="M36" s="52" t="s">
        <v>78</v>
      </c>
      <c r="O36" s="52" t="s">
        <v>66</v>
      </c>
    </row>
    <row r="37" spans="1:15">
      <c r="E37" s="52" t="s">
        <v>63</v>
      </c>
      <c r="G37" s="52" t="s">
        <v>65</v>
      </c>
      <c r="I37" s="52" t="s">
        <v>76</v>
      </c>
      <c r="K37" s="52" t="s">
        <v>90</v>
      </c>
      <c r="M37" s="52" t="s">
        <v>91</v>
      </c>
      <c r="O37" s="52" t="s">
        <v>92</v>
      </c>
    </row>
    <row r="39" spans="1:15">
      <c r="A39" s="72" t="s">
        <v>118</v>
      </c>
      <c r="B39" s="3" t="s">
        <v>81</v>
      </c>
      <c r="C39" s="52">
        <v>25</v>
      </c>
      <c r="E39" s="52">
        <f>+$C39*E$49</f>
        <v>50</v>
      </c>
      <c r="G39" s="52">
        <f>+$C39*G$49</f>
        <v>125</v>
      </c>
      <c r="I39" s="52">
        <f>+$C39*I$49</f>
        <v>200</v>
      </c>
      <c r="K39" s="52">
        <f>+$C39*K$49</f>
        <v>250</v>
      </c>
      <c r="M39" s="52">
        <f>+$C39*M$49</f>
        <v>300</v>
      </c>
      <c r="O39" s="52">
        <f>+$C39*O$49</f>
        <v>375</v>
      </c>
    </row>
    <row r="40" spans="1:15">
      <c r="A40" s="72"/>
    </row>
    <row r="41" spans="1:15">
      <c r="A41" s="72"/>
      <c r="B41" s="3" t="s">
        <v>82</v>
      </c>
      <c r="C41" s="52">
        <v>1</v>
      </c>
      <c r="E41" s="52">
        <f>+$C41*E$49</f>
        <v>2</v>
      </c>
      <c r="G41" s="52">
        <f>+$C41*G$49</f>
        <v>5</v>
      </c>
      <c r="I41" s="52">
        <f>+$C41*I$49</f>
        <v>8</v>
      </c>
      <c r="K41" s="52">
        <f>+$C41*K$49</f>
        <v>10</v>
      </c>
      <c r="M41" s="52">
        <f>+$C41*M$49</f>
        <v>12</v>
      </c>
      <c r="O41" s="52">
        <f>+$C41*O$49</f>
        <v>15</v>
      </c>
    </row>
    <row r="42" spans="1:15">
      <c r="A42" s="72"/>
    </row>
    <row r="43" spans="1:15">
      <c r="A43" s="72"/>
      <c r="B43" s="3" t="s">
        <v>83</v>
      </c>
      <c r="C43" s="52">
        <v>1</v>
      </c>
      <c r="E43" s="52">
        <f>+$C43*E$49</f>
        <v>2</v>
      </c>
      <c r="G43" s="52">
        <f>+$C43*G$49</f>
        <v>5</v>
      </c>
      <c r="I43" s="52">
        <f>+$C43*I$49</f>
        <v>8</v>
      </c>
      <c r="K43" s="52">
        <f>+$C43*K$49</f>
        <v>10</v>
      </c>
      <c r="M43" s="52">
        <f>+$C43*M$49</f>
        <v>12</v>
      </c>
      <c r="O43" s="52">
        <f>+$C43*O$49</f>
        <v>15</v>
      </c>
    </row>
    <row r="44" spans="1:15">
      <c r="A44" s="72"/>
    </row>
    <row r="45" spans="1:15">
      <c r="A45" s="72"/>
      <c r="B45" s="3" t="s">
        <v>114</v>
      </c>
      <c r="C45" s="52">
        <v>1</v>
      </c>
      <c r="E45" s="52">
        <f>+$C45*E$49</f>
        <v>2</v>
      </c>
      <c r="G45" s="52">
        <f>+$C45*G$49</f>
        <v>5</v>
      </c>
      <c r="I45" s="52">
        <f>+$C45*I$49</f>
        <v>8</v>
      </c>
      <c r="K45" s="52">
        <f>+$C45*K$49</f>
        <v>10</v>
      </c>
      <c r="M45" s="52">
        <f>+$C45*M$49</f>
        <v>12</v>
      </c>
      <c r="O45" s="52">
        <f>+$C45*O$49</f>
        <v>15</v>
      </c>
    </row>
    <row r="46" spans="1:15">
      <c r="A46" s="72"/>
    </row>
    <row r="47" spans="1:15">
      <c r="A47" s="72"/>
      <c r="B47" s="3" t="s">
        <v>84</v>
      </c>
      <c r="C47" s="52">
        <v>5</v>
      </c>
      <c r="E47" s="52">
        <f>+$C47*E$49</f>
        <v>10</v>
      </c>
      <c r="G47" s="52">
        <f>+$C47*G$49</f>
        <v>25</v>
      </c>
      <c r="I47" s="52">
        <f>+$C47*I$49</f>
        <v>40</v>
      </c>
      <c r="K47" s="52">
        <f>+$C47*K$49</f>
        <v>50</v>
      </c>
      <c r="M47" s="52">
        <f>+$C47*M$49</f>
        <v>60</v>
      </c>
      <c r="O47" s="52">
        <f>+$C47*O$49</f>
        <v>75</v>
      </c>
    </row>
    <row r="49" spans="1:17">
      <c r="C49" s="52">
        <v>1</v>
      </c>
      <c r="E49" s="52">
        <v>2</v>
      </c>
      <c r="G49" s="52">
        <v>5</v>
      </c>
      <c r="I49" s="52">
        <v>8</v>
      </c>
      <c r="K49" s="52">
        <v>10</v>
      </c>
      <c r="M49" s="52">
        <v>12</v>
      </c>
      <c r="O49" s="52">
        <v>15</v>
      </c>
    </row>
    <row r="51" spans="1:17">
      <c r="C51" s="57" t="s">
        <v>67</v>
      </c>
    </row>
    <row r="52" spans="1:17">
      <c r="C52" s="52" t="s">
        <v>79</v>
      </c>
      <c r="E52" s="52" t="s">
        <v>94</v>
      </c>
      <c r="G52" s="52" t="s">
        <v>68</v>
      </c>
      <c r="I52" s="52" t="s">
        <v>69</v>
      </c>
      <c r="K52" s="52" t="s">
        <v>70</v>
      </c>
      <c r="M52" s="52" t="s">
        <v>72</v>
      </c>
      <c r="O52" s="52" t="s">
        <v>71</v>
      </c>
      <c r="Q52" s="52"/>
    </row>
    <row r="53" spans="1:17">
      <c r="C53" s="52" t="s">
        <v>93</v>
      </c>
    </row>
    <row r="54" spans="1:17">
      <c r="A54" s="72" t="s">
        <v>118</v>
      </c>
      <c r="B54" s="3" t="s">
        <v>81</v>
      </c>
      <c r="C54" s="52">
        <f>+$C39*C$64</f>
        <v>450</v>
      </c>
      <c r="E54" s="52">
        <f>+$C39*E$64</f>
        <v>500</v>
      </c>
      <c r="G54" s="52">
        <f>+$C39*G$64</f>
        <v>625</v>
      </c>
      <c r="I54" s="52">
        <f>+$C39*I$64</f>
        <v>750</v>
      </c>
      <c r="K54" s="52">
        <f>+$C39*K$64</f>
        <v>1125</v>
      </c>
      <c r="M54" s="52">
        <f>+$C39*M$64</f>
        <v>1375</v>
      </c>
      <c r="O54" s="52">
        <f>+$C39*O$64</f>
        <v>1500</v>
      </c>
    </row>
    <row r="55" spans="1:17">
      <c r="A55" s="72"/>
    </row>
    <row r="56" spans="1:17">
      <c r="A56" s="72"/>
      <c r="B56" s="3" t="s">
        <v>82</v>
      </c>
      <c r="C56" s="52">
        <f>+$C41*C$64</f>
        <v>18</v>
      </c>
      <c r="E56" s="52">
        <f>+$C41*E$64</f>
        <v>20</v>
      </c>
      <c r="G56" s="52">
        <f>+$C41*G$64</f>
        <v>25</v>
      </c>
      <c r="I56" s="52">
        <f>+$C41*I$64</f>
        <v>30</v>
      </c>
      <c r="K56" s="52">
        <f>+$C41*K$64</f>
        <v>45</v>
      </c>
      <c r="M56" s="52">
        <f>+$C41*M$64</f>
        <v>55</v>
      </c>
      <c r="O56" s="52">
        <f>+$C41*O$64</f>
        <v>60</v>
      </c>
    </row>
    <row r="57" spans="1:17">
      <c r="A57" s="72"/>
    </row>
    <row r="58" spans="1:17">
      <c r="A58" s="72"/>
      <c r="B58" s="3" t="s">
        <v>83</v>
      </c>
      <c r="C58" s="52">
        <f>+$C43*C$64</f>
        <v>18</v>
      </c>
      <c r="E58" s="52">
        <f>+$C43*E$64</f>
        <v>20</v>
      </c>
      <c r="G58" s="52">
        <f>+$C43*G$64</f>
        <v>25</v>
      </c>
      <c r="I58" s="52">
        <f>+$C43*I$64</f>
        <v>30</v>
      </c>
      <c r="K58" s="52">
        <f>+$C43*K$64</f>
        <v>45</v>
      </c>
      <c r="M58" s="52">
        <f>+$C43*M$64</f>
        <v>55</v>
      </c>
      <c r="O58" s="52">
        <f>+$C43*O$64</f>
        <v>60</v>
      </c>
    </row>
    <row r="59" spans="1:17">
      <c r="A59" s="72"/>
    </row>
    <row r="60" spans="1:17">
      <c r="A60" s="72"/>
      <c r="B60" s="3" t="s">
        <v>114</v>
      </c>
      <c r="C60" s="52">
        <f>+$C45*C$64</f>
        <v>18</v>
      </c>
      <c r="E60" s="52">
        <f>+$C45*E$64</f>
        <v>20</v>
      </c>
      <c r="G60" s="52">
        <f>+$C45*G$64</f>
        <v>25</v>
      </c>
      <c r="I60" s="52">
        <f>+$C45*I$64</f>
        <v>30</v>
      </c>
      <c r="K60" s="52">
        <f>+$C45*K$64</f>
        <v>45</v>
      </c>
      <c r="M60" s="52">
        <f>+$C45*M$64</f>
        <v>55</v>
      </c>
      <c r="O60" s="52">
        <f>+$C45*O$64</f>
        <v>60</v>
      </c>
    </row>
    <row r="61" spans="1:17">
      <c r="A61" s="72"/>
    </row>
    <row r="62" spans="1:17">
      <c r="A62" s="72"/>
      <c r="B62" s="3" t="s">
        <v>84</v>
      </c>
      <c r="C62" s="52">
        <f>+$C47*C$64</f>
        <v>90</v>
      </c>
      <c r="E62" s="52">
        <f>+$C47*E$64</f>
        <v>100</v>
      </c>
      <c r="G62" s="52">
        <f>+$C47*G$64</f>
        <v>125</v>
      </c>
      <c r="I62" s="52">
        <f>+$C47*I$64</f>
        <v>150</v>
      </c>
      <c r="K62" s="52">
        <f>+$C47*K$64</f>
        <v>225</v>
      </c>
      <c r="M62" s="52">
        <f>+$C47*M$64</f>
        <v>275</v>
      </c>
      <c r="O62" s="52">
        <f>+$C47*O$64</f>
        <v>300</v>
      </c>
    </row>
    <row r="64" spans="1:17">
      <c r="C64" s="52">
        <v>18</v>
      </c>
      <c r="E64" s="52">
        <v>20</v>
      </c>
      <c r="G64" s="52">
        <v>25</v>
      </c>
      <c r="I64" s="52">
        <v>30</v>
      </c>
      <c r="K64" s="52">
        <f>3*3*5</f>
        <v>45</v>
      </c>
      <c r="M64" s="52">
        <f>5*3*3+5*2</f>
        <v>55</v>
      </c>
      <c r="O64" s="52">
        <f>4*3*5</f>
        <v>60</v>
      </c>
    </row>
  </sheetData>
  <mergeCells count="4">
    <mergeCell ref="A4:A13"/>
    <mergeCell ref="A21:A30"/>
    <mergeCell ref="A39:A47"/>
    <mergeCell ref="A54:A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1"/>
  <sheetViews>
    <sheetView topLeftCell="A31" workbookViewId="0">
      <selection activeCell="E64" sqref="E64"/>
    </sheetView>
  </sheetViews>
  <sheetFormatPr defaultRowHeight="15"/>
  <cols>
    <col min="2" max="2" width="14.85546875" customWidth="1"/>
    <col min="3" max="3" width="10.7109375" style="3" customWidth="1"/>
    <col min="4" max="5" width="13.140625" style="3" customWidth="1"/>
  </cols>
  <sheetData>
    <row r="2" spans="1:12">
      <c r="A2" t="s">
        <v>644</v>
      </c>
    </row>
    <row r="3" spans="1:12">
      <c r="A3" t="s">
        <v>645</v>
      </c>
    </row>
    <row r="4" spans="1:12">
      <c r="C4" s="73" t="s">
        <v>651</v>
      </c>
      <c r="D4" s="73"/>
      <c r="E4" s="73"/>
    </row>
    <row r="5" spans="1:12">
      <c r="C5" s="3" t="s">
        <v>646</v>
      </c>
      <c r="D5" s="3" t="s">
        <v>647</v>
      </c>
      <c r="E5" s="3" t="s">
        <v>648</v>
      </c>
      <c r="G5" s="3" t="s">
        <v>649</v>
      </c>
    </row>
    <row r="6" spans="1:12" ht="17.25">
      <c r="C6" s="3">
        <v>1</v>
      </c>
      <c r="D6" s="3">
        <v>1</v>
      </c>
      <c r="E6" s="3">
        <v>3</v>
      </c>
      <c r="G6">
        <f t="shared" ref="G6:G41" si="0">+C6*D6*E6</f>
        <v>3</v>
      </c>
      <c r="H6" t="s">
        <v>650</v>
      </c>
      <c r="I6">
        <f t="shared" ref="I6:I41" si="1">+C6*3.28</f>
        <v>3.28</v>
      </c>
      <c r="J6">
        <f t="shared" ref="J6:J41" si="2">+D6*3.28</f>
        <v>3.28</v>
      </c>
      <c r="K6">
        <f t="shared" ref="K6:K41" si="3">+E6*3.28</f>
        <v>9.84</v>
      </c>
      <c r="L6">
        <f t="shared" ref="L6:L41" si="4">+I6*J6*K6</f>
        <v>105.86265599999999</v>
      </c>
    </row>
    <row r="7" spans="1:12" ht="17.25">
      <c r="C7" s="3">
        <v>2</v>
      </c>
      <c r="D7" s="3">
        <v>1</v>
      </c>
      <c r="E7" s="3">
        <v>3</v>
      </c>
      <c r="G7">
        <f t="shared" si="0"/>
        <v>6</v>
      </c>
      <c r="H7" t="s">
        <v>650</v>
      </c>
      <c r="I7">
        <f t="shared" si="1"/>
        <v>6.56</v>
      </c>
      <c r="J7">
        <f t="shared" si="2"/>
        <v>3.28</v>
      </c>
      <c r="K7">
        <f t="shared" si="3"/>
        <v>9.84</v>
      </c>
      <c r="L7">
        <f t="shared" si="4"/>
        <v>211.72531199999997</v>
      </c>
    </row>
    <row r="8" spans="1:12" ht="17.25">
      <c r="C8" s="3">
        <v>3</v>
      </c>
      <c r="D8" s="3">
        <v>1</v>
      </c>
      <c r="E8" s="3">
        <v>3</v>
      </c>
      <c r="G8">
        <f t="shared" si="0"/>
        <v>9</v>
      </c>
      <c r="H8" t="s">
        <v>650</v>
      </c>
      <c r="I8">
        <f t="shared" si="1"/>
        <v>9.84</v>
      </c>
      <c r="J8">
        <f t="shared" si="2"/>
        <v>3.28</v>
      </c>
      <c r="K8">
        <f t="shared" si="3"/>
        <v>9.84</v>
      </c>
      <c r="L8">
        <f t="shared" si="4"/>
        <v>317.58796799999999</v>
      </c>
    </row>
    <row r="9" spans="1:12" ht="17.25">
      <c r="C9" s="3">
        <v>4</v>
      </c>
      <c r="D9" s="3">
        <v>1</v>
      </c>
      <c r="E9" s="3">
        <v>3</v>
      </c>
      <c r="G9">
        <f t="shared" si="0"/>
        <v>12</v>
      </c>
      <c r="H9" t="s">
        <v>650</v>
      </c>
      <c r="I9">
        <f t="shared" si="1"/>
        <v>13.12</v>
      </c>
      <c r="J9">
        <f t="shared" si="2"/>
        <v>3.28</v>
      </c>
      <c r="K9">
        <f t="shared" si="3"/>
        <v>9.84</v>
      </c>
      <c r="L9">
        <f t="shared" si="4"/>
        <v>423.45062399999995</v>
      </c>
    </row>
    <row r="10" spans="1:12" ht="17.25">
      <c r="C10" s="3">
        <v>5</v>
      </c>
      <c r="D10" s="3">
        <v>1</v>
      </c>
      <c r="E10" s="3">
        <v>3</v>
      </c>
      <c r="G10">
        <f t="shared" si="0"/>
        <v>15</v>
      </c>
      <c r="H10" t="s">
        <v>650</v>
      </c>
      <c r="I10">
        <f t="shared" si="1"/>
        <v>16.399999999999999</v>
      </c>
      <c r="J10">
        <f t="shared" si="2"/>
        <v>3.28</v>
      </c>
      <c r="K10">
        <f t="shared" si="3"/>
        <v>9.84</v>
      </c>
      <c r="L10">
        <f t="shared" si="4"/>
        <v>529.31327999999996</v>
      </c>
    </row>
    <row r="11" spans="1:12">
      <c r="C11" s="3">
        <v>6</v>
      </c>
      <c r="D11" s="3">
        <v>1</v>
      </c>
      <c r="E11" s="3">
        <v>3</v>
      </c>
      <c r="G11">
        <f t="shared" si="0"/>
        <v>18</v>
      </c>
      <c r="I11">
        <f t="shared" si="1"/>
        <v>19.68</v>
      </c>
      <c r="J11">
        <f t="shared" si="2"/>
        <v>3.28</v>
      </c>
      <c r="K11">
        <f t="shared" si="3"/>
        <v>9.84</v>
      </c>
      <c r="L11">
        <f t="shared" si="4"/>
        <v>635.17593599999998</v>
      </c>
    </row>
    <row r="12" spans="1:12">
      <c r="C12" s="3">
        <v>7</v>
      </c>
      <c r="D12" s="3">
        <v>1</v>
      </c>
      <c r="E12" s="3">
        <v>3</v>
      </c>
      <c r="G12">
        <f t="shared" si="0"/>
        <v>21</v>
      </c>
      <c r="I12">
        <f t="shared" si="1"/>
        <v>22.959999999999997</v>
      </c>
      <c r="J12">
        <f t="shared" si="2"/>
        <v>3.28</v>
      </c>
      <c r="K12">
        <f t="shared" si="3"/>
        <v>9.84</v>
      </c>
      <c r="L12">
        <f t="shared" si="4"/>
        <v>741.03859199999988</v>
      </c>
    </row>
    <row r="13" spans="1:12">
      <c r="C13" s="3">
        <v>8</v>
      </c>
      <c r="D13" s="3">
        <v>1</v>
      </c>
      <c r="E13" s="3">
        <v>3</v>
      </c>
      <c r="G13">
        <f t="shared" si="0"/>
        <v>24</v>
      </c>
      <c r="I13">
        <f t="shared" si="1"/>
        <v>26.24</v>
      </c>
      <c r="J13">
        <f t="shared" si="2"/>
        <v>3.28</v>
      </c>
      <c r="K13">
        <f t="shared" si="3"/>
        <v>9.84</v>
      </c>
      <c r="L13">
        <f t="shared" si="4"/>
        <v>846.9012479999999</v>
      </c>
    </row>
    <row r="14" spans="1:12" ht="17.25">
      <c r="C14" s="3">
        <v>2</v>
      </c>
      <c r="D14" s="3">
        <f>+D7+1</f>
        <v>2</v>
      </c>
      <c r="E14" s="3">
        <v>3</v>
      </c>
      <c r="G14">
        <f t="shared" si="0"/>
        <v>12</v>
      </c>
      <c r="H14" t="s">
        <v>650</v>
      </c>
      <c r="I14">
        <f t="shared" si="1"/>
        <v>6.56</v>
      </c>
      <c r="J14">
        <f t="shared" si="2"/>
        <v>6.56</v>
      </c>
      <c r="K14">
        <f t="shared" si="3"/>
        <v>9.84</v>
      </c>
      <c r="L14">
        <f t="shared" si="4"/>
        <v>423.45062399999995</v>
      </c>
    </row>
    <row r="15" spans="1:12" ht="17.25">
      <c r="C15" s="3">
        <v>3</v>
      </c>
      <c r="D15" s="3">
        <f>+D8+1</f>
        <v>2</v>
      </c>
      <c r="E15" s="3">
        <v>3</v>
      </c>
      <c r="G15">
        <f t="shared" si="0"/>
        <v>18</v>
      </c>
      <c r="H15" t="s">
        <v>650</v>
      </c>
      <c r="I15">
        <f t="shared" si="1"/>
        <v>9.84</v>
      </c>
      <c r="J15">
        <f t="shared" si="2"/>
        <v>6.56</v>
      </c>
      <c r="K15">
        <f t="shared" si="3"/>
        <v>9.84</v>
      </c>
      <c r="L15">
        <f t="shared" si="4"/>
        <v>635.17593599999998</v>
      </c>
    </row>
    <row r="16" spans="1:12" ht="17.25">
      <c r="C16" s="3">
        <v>4</v>
      </c>
      <c r="D16" s="3">
        <f>+D9+1</f>
        <v>2</v>
      </c>
      <c r="E16" s="3">
        <v>3</v>
      </c>
      <c r="G16">
        <f t="shared" si="0"/>
        <v>24</v>
      </c>
      <c r="H16" t="s">
        <v>650</v>
      </c>
      <c r="I16">
        <f t="shared" si="1"/>
        <v>13.12</v>
      </c>
      <c r="J16">
        <f t="shared" si="2"/>
        <v>6.56</v>
      </c>
      <c r="K16">
        <f t="shared" si="3"/>
        <v>9.84</v>
      </c>
      <c r="L16">
        <f t="shared" si="4"/>
        <v>846.9012479999999</v>
      </c>
    </row>
    <row r="17" spans="3:12" ht="17.25">
      <c r="C17" s="3">
        <v>5</v>
      </c>
      <c r="D17" s="3">
        <f>+D10+1</f>
        <v>2</v>
      </c>
      <c r="E17" s="3">
        <v>3</v>
      </c>
      <c r="G17">
        <f t="shared" si="0"/>
        <v>30</v>
      </c>
      <c r="H17" t="s">
        <v>650</v>
      </c>
      <c r="I17">
        <f t="shared" si="1"/>
        <v>16.399999999999999</v>
      </c>
      <c r="J17">
        <f t="shared" si="2"/>
        <v>6.56</v>
      </c>
      <c r="K17">
        <f t="shared" si="3"/>
        <v>9.84</v>
      </c>
      <c r="L17">
        <f t="shared" si="4"/>
        <v>1058.6265599999999</v>
      </c>
    </row>
    <row r="18" spans="3:12">
      <c r="C18" s="3">
        <v>6</v>
      </c>
      <c r="D18" s="3">
        <v>2</v>
      </c>
      <c r="E18" s="3">
        <v>3</v>
      </c>
      <c r="G18">
        <f t="shared" si="0"/>
        <v>36</v>
      </c>
      <c r="I18">
        <f t="shared" si="1"/>
        <v>19.68</v>
      </c>
      <c r="J18">
        <f t="shared" si="2"/>
        <v>6.56</v>
      </c>
      <c r="K18">
        <f t="shared" si="3"/>
        <v>9.84</v>
      </c>
      <c r="L18">
        <f t="shared" si="4"/>
        <v>1270.351872</v>
      </c>
    </row>
    <row r="19" spans="3:12">
      <c r="C19" s="3">
        <v>7</v>
      </c>
      <c r="D19" s="3">
        <v>2</v>
      </c>
      <c r="E19" s="3">
        <v>3</v>
      </c>
      <c r="G19">
        <f t="shared" si="0"/>
        <v>42</v>
      </c>
      <c r="I19">
        <f t="shared" si="1"/>
        <v>22.959999999999997</v>
      </c>
      <c r="J19">
        <f t="shared" si="2"/>
        <v>6.56</v>
      </c>
      <c r="K19">
        <f t="shared" si="3"/>
        <v>9.84</v>
      </c>
      <c r="L19">
        <f t="shared" si="4"/>
        <v>1482.0771839999998</v>
      </c>
    </row>
    <row r="20" spans="3:12">
      <c r="C20" s="3">
        <v>8</v>
      </c>
      <c r="D20" s="3">
        <v>2</v>
      </c>
      <c r="E20" s="3">
        <v>3</v>
      </c>
      <c r="G20">
        <f t="shared" si="0"/>
        <v>48</v>
      </c>
      <c r="I20">
        <f t="shared" si="1"/>
        <v>26.24</v>
      </c>
      <c r="J20">
        <f t="shared" si="2"/>
        <v>6.56</v>
      </c>
      <c r="K20">
        <f t="shared" si="3"/>
        <v>9.84</v>
      </c>
      <c r="L20">
        <f t="shared" si="4"/>
        <v>1693.8024959999998</v>
      </c>
    </row>
    <row r="21" spans="3:12" ht="17.25">
      <c r="C21" s="3">
        <v>3</v>
      </c>
      <c r="D21" s="3">
        <f>+D15+1</f>
        <v>3</v>
      </c>
      <c r="E21" s="3">
        <v>3</v>
      </c>
      <c r="G21">
        <f t="shared" si="0"/>
        <v>27</v>
      </c>
      <c r="H21" t="s">
        <v>650</v>
      </c>
      <c r="I21">
        <f t="shared" si="1"/>
        <v>9.84</v>
      </c>
      <c r="J21">
        <f t="shared" si="2"/>
        <v>9.84</v>
      </c>
      <c r="K21">
        <f t="shared" si="3"/>
        <v>9.84</v>
      </c>
      <c r="L21">
        <f t="shared" si="4"/>
        <v>952.76390399999991</v>
      </c>
    </row>
    <row r="22" spans="3:12" ht="17.25">
      <c r="C22" s="3">
        <v>4</v>
      </c>
      <c r="D22" s="3">
        <f>+D16+1</f>
        <v>3</v>
      </c>
      <c r="E22" s="3">
        <v>3</v>
      </c>
      <c r="G22">
        <f t="shared" si="0"/>
        <v>36</v>
      </c>
      <c r="H22" t="s">
        <v>650</v>
      </c>
      <c r="I22">
        <f t="shared" si="1"/>
        <v>13.12</v>
      </c>
      <c r="J22">
        <f t="shared" si="2"/>
        <v>9.84</v>
      </c>
      <c r="K22">
        <f t="shared" si="3"/>
        <v>9.84</v>
      </c>
      <c r="L22">
        <f t="shared" si="4"/>
        <v>1270.351872</v>
      </c>
    </row>
    <row r="23" spans="3:12" ht="17.25">
      <c r="C23" s="3">
        <v>5</v>
      </c>
      <c r="D23" s="3">
        <f>+D17+1</f>
        <v>3</v>
      </c>
      <c r="E23" s="3">
        <v>3</v>
      </c>
      <c r="G23">
        <f t="shared" si="0"/>
        <v>45</v>
      </c>
      <c r="H23" t="s">
        <v>650</v>
      </c>
      <c r="I23">
        <f t="shared" si="1"/>
        <v>16.399999999999999</v>
      </c>
      <c r="J23">
        <f t="shared" si="2"/>
        <v>9.84</v>
      </c>
      <c r="K23">
        <f t="shared" si="3"/>
        <v>9.84</v>
      </c>
      <c r="L23">
        <f t="shared" si="4"/>
        <v>1587.9398399999998</v>
      </c>
    </row>
    <row r="24" spans="3:12">
      <c r="C24" s="3">
        <v>6</v>
      </c>
      <c r="D24" s="3">
        <v>3</v>
      </c>
      <c r="E24" s="3">
        <v>3</v>
      </c>
      <c r="G24">
        <f t="shared" si="0"/>
        <v>54</v>
      </c>
      <c r="I24">
        <f t="shared" si="1"/>
        <v>19.68</v>
      </c>
      <c r="J24">
        <f t="shared" si="2"/>
        <v>9.84</v>
      </c>
      <c r="K24">
        <f t="shared" si="3"/>
        <v>9.84</v>
      </c>
      <c r="L24">
        <f t="shared" si="4"/>
        <v>1905.5278079999998</v>
      </c>
    </row>
    <row r="25" spans="3:12">
      <c r="C25" s="3">
        <v>7</v>
      </c>
      <c r="D25" s="3">
        <v>3</v>
      </c>
      <c r="E25" s="3">
        <v>3</v>
      </c>
      <c r="G25">
        <f t="shared" si="0"/>
        <v>63</v>
      </c>
      <c r="I25">
        <f t="shared" si="1"/>
        <v>22.959999999999997</v>
      </c>
      <c r="J25">
        <f t="shared" si="2"/>
        <v>9.84</v>
      </c>
      <c r="K25">
        <f t="shared" si="3"/>
        <v>9.84</v>
      </c>
      <c r="L25">
        <f t="shared" si="4"/>
        <v>2223.1157759999996</v>
      </c>
    </row>
    <row r="26" spans="3:12">
      <c r="C26" s="3">
        <v>8</v>
      </c>
      <c r="D26" s="3">
        <v>3</v>
      </c>
      <c r="E26" s="3">
        <v>3</v>
      </c>
      <c r="G26">
        <f t="shared" si="0"/>
        <v>72</v>
      </c>
      <c r="I26">
        <f t="shared" si="1"/>
        <v>26.24</v>
      </c>
      <c r="J26">
        <f t="shared" si="2"/>
        <v>9.84</v>
      </c>
      <c r="K26">
        <f t="shared" si="3"/>
        <v>9.84</v>
      </c>
      <c r="L26">
        <f t="shared" si="4"/>
        <v>2540.7037439999999</v>
      </c>
    </row>
    <row r="27" spans="3:12" ht="17.25">
      <c r="C27" s="3">
        <v>4</v>
      </c>
      <c r="D27" s="3">
        <f>+D22+1</f>
        <v>4</v>
      </c>
      <c r="E27" s="3">
        <v>3</v>
      </c>
      <c r="G27">
        <f t="shared" si="0"/>
        <v>48</v>
      </c>
      <c r="H27" t="s">
        <v>650</v>
      </c>
      <c r="I27">
        <f t="shared" si="1"/>
        <v>13.12</v>
      </c>
      <c r="J27">
        <f t="shared" si="2"/>
        <v>13.12</v>
      </c>
      <c r="K27">
        <f t="shared" si="3"/>
        <v>9.84</v>
      </c>
      <c r="L27">
        <f t="shared" si="4"/>
        <v>1693.8024959999998</v>
      </c>
    </row>
    <row r="28" spans="3:12" ht="17.25">
      <c r="C28" s="3">
        <v>5</v>
      </c>
      <c r="D28" s="3">
        <f>+D23+1</f>
        <v>4</v>
      </c>
      <c r="E28" s="3">
        <v>3</v>
      </c>
      <c r="G28">
        <f t="shared" si="0"/>
        <v>60</v>
      </c>
      <c r="H28" t="s">
        <v>650</v>
      </c>
      <c r="I28">
        <f t="shared" si="1"/>
        <v>16.399999999999999</v>
      </c>
      <c r="J28">
        <f t="shared" si="2"/>
        <v>13.12</v>
      </c>
      <c r="K28">
        <f t="shared" si="3"/>
        <v>9.84</v>
      </c>
      <c r="L28">
        <f t="shared" si="4"/>
        <v>2117.2531199999999</v>
      </c>
    </row>
    <row r="29" spans="3:12">
      <c r="C29" s="3">
        <v>6</v>
      </c>
      <c r="D29" s="3">
        <v>4</v>
      </c>
      <c r="E29" s="3">
        <v>3</v>
      </c>
      <c r="G29">
        <f t="shared" si="0"/>
        <v>72</v>
      </c>
      <c r="I29">
        <f t="shared" si="1"/>
        <v>19.68</v>
      </c>
      <c r="J29">
        <f t="shared" si="2"/>
        <v>13.12</v>
      </c>
      <c r="K29">
        <f t="shared" si="3"/>
        <v>9.84</v>
      </c>
      <c r="L29">
        <f t="shared" si="4"/>
        <v>2540.7037439999999</v>
      </c>
    </row>
    <row r="30" spans="3:12">
      <c r="C30" s="3">
        <v>7</v>
      </c>
      <c r="D30" s="3">
        <v>4</v>
      </c>
      <c r="E30" s="3">
        <v>3</v>
      </c>
      <c r="G30">
        <f t="shared" si="0"/>
        <v>84</v>
      </c>
      <c r="I30">
        <f t="shared" si="1"/>
        <v>22.959999999999997</v>
      </c>
      <c r="J30">
        <f t="shared" si="2"/>
        <v>13.12</v>
      </c>
      <c r="K30">
        <f t="shared" si="3"/>
        <v>9.84</v>
      </c>
      <c r="L30">
        <f t="shared" si="4"/>
        <v>2964.1543679999995</v>
      </c>
    </row>
    <row r="31" spans="3:12">
      <c r="C31" s="3">
        <v>8</v>
      </c>
      <c r="D31" s="3">
        <v>4</v>
      </c>
      <c r="E31" s="3">
        <v>3</v>
      </c>
      <c r="G31">
        <f t="shared" si="0"/>
        <v>96</v>
      </c>
      <c r="I31">
        <f t="shared" si="1"/>
        <v>26.24</v>
      </c>
      <c r="J31">
        <f t="shared" si="2"/>
        <v>13.12</v>
      </c>
      <c r="K31">
        <f t="shared" si="3"/>
        <v>9.84</v>
      </c>
      <c r="L31">
        <f t="shared" si="4"/>
        <v>3387.6049919999996</v>
      </c>
    </row>
    <row r="32" spans="3:12" ht="17.25">
      <c r="C32" s="3">
        <v>5</v>
      </c>
      <c r="D32" s="3">
        <f>+D28+1</f>
        <v>5</v>
      </c>
      <c r="E32" s="3">
        <v>3</v>
      </c>
      <c r="G32">
        <f t="shared" si="0"/>
        <v>75</v>
      </c>
      <c r="H32" t="s">
        <v>650</v>
      </c>
      <c r="I32">
        <f t="shared" si="1"/>
        <v>16.399999999999999</v>
      </c>
      <c r="J32">
        <f t="shared" si="2"/>
        <v>16.399999999999999</v>
      </c>
      <c r="K32">
        <f t="shared" si="3"/>
        <v>9.84</v>
      </c>
      <c r="L32">
        <f t="shared" si="4"/>
        <v>2646.5663999999997</v>
      </c>
    </row>
    <row r="33" spans="3:12">
      <c r="C33" s="3">
        <v>6</v>
      </c>
      <c r="D33" s="3">
        <v>5</v>
      </c>
      <c r="E33" s="3">
        <v>3</v>
      </c>
      <c r="G33">
        <f t="shared" si="0"/>
        <v>90</v>
      </c>
      <c r="I33">
        <f t="shared" si="1"/>
        <v>19.68</v>
      </c>
      <c r="J33">
        <f t="shared" si="2"/>
        <v>16.399999999999999</v>
      </c>
      <c r="K33">
        <f t="shared" si="3"/>
        <v>9.84</v>
      </c>
      <c r="L33">
        <f t="shared" si="4"/>
        <v>3175.8796799999996</v>
      </c>
    </row>
    <row r="34" spans="3:12">
      <c r="C34" s="3">
        <v>7</v>
      </c>
      <c r="D34" s="3">
        <v>5</v>
      </c>
      <c r="E34" s="3">
        <v>3</v>
      </c>
      <c r="G34">
        <f t="shared" si="0"/>
        <v>105</v>
      </c>
      <c r="I34">
        <f t="shared" si="1"/>
        <v>22.959999999999997</v>
      </c>
      <c r="J34">
        <f t="shared" si="2"/>
        <v>16.399999999999999</v>
      </c>
      <c r="K34">
        <f t="shared" si="3"/>
        <v>9.84</v>
      </c>
      <c r="L34">
        <f t="shared" si="4"/>
        <v>3705.1929599999994</v>
      </c>
    </row>
    <row r="35" spans="3:12">
      <c r="C35" s="3">
        <v>8</v>
      </c>
      <c r="D35" s="3">
        <v>5</v>
      </c>
      <c r="E35" s="3">
        <v>3</v>
      </c>
      <c r="G35">
        <f t="shared" si="0"/>
        <v>120</v>
      </c>
      <c r="I35">
        <f t="shared" si="1"/>
        <v>26.24</v>
      </c>
      <c r="J35">
        <f t="shared" si="2"/>
        <v>16.399999999999999</v>
      </c>
      <c r="K35">
        <f t="shared" si="3"/>
        <v>9.84</v>
      </c>
      <c r="L35">
        <f t="shared" si="4"/>
        <v>4234.5062399999997</v>
      </c>
    </row>
    <row r="36" spans="3:12">
      <c r="C36" s="3">
        <v>6</v>
      </c>
      <c r="D36" s="3">
        <v>6</v>
      </c>
      <c r="E36" s="3">
        <v>3</v>
      </c>
      <c r="G36">
        <f t="shared" si="0"/>
        <v>108</v>
      </c>
      <c r="I36">
        <f t="shared" si="1"/>
        <v>19.68</v>
      </c>
      <c r="J36">
        <f t="shared" si="2"/>
        <v>19.68</v>
      </c>
      <c r="K36">
        <f t="shared" si="3"/>
        <v>9.84</v>
      </c>
      <c r="L36">
        <f t="shared" si="4"/>
        <v>3811.0556159999996</v>
      </c>
    </row>
    <row r="37" spans="3:12">
      <c r="C37" s="3">
        <v>7</v>
      </c>
      <c r="D37" s="3">
        <v>6</v>
      </c>
      <c r="E37" s="3">
        <v>3</v>
      </c>
      <c r="G37">
        <f t="shared" si="0"/>
        <v>126</v>
      </c>
      <c r="I37">
        <f t="shared" si="1"/>
        <v>22.959999999999997</v>
      </c>
      <c r="J37">
        <f t="shared" si="2"/>
        <v>19.68</v>
      </c>
      <c r="K37">
        <f t="shared" si="3"/>
        <v>9.84</v>
      </c>
      <c r="L37">
        <f t="shared" si="4"/>
        <v>4446.2315519999993</v>
      </c>
    </row>
    <row r="38" spans="3:12">
      <c r="C38" s="3">
        <v>8</v>
      </c>
      <c r="D38" s="3">
        <v>6</v>
      </c>
      <c r="E38" s="3">
        <v>3</v>
      </c>
      <c r="G38">
        <f t="shared" si="0"/>
        <v>144</v>
      </c>
      <c r="I38">
        <f t="shared" si="1"/>
        <v>26.24</v>
      </c>
      <c r="J38">
        <f t="shared" si="2"/>
        <v>19.68</v>
      </c>
      <c r="K38">
        <f t="shared" si="3"/>
        <v>9.84</v>
      </c>
      <c r="L38">
        <f t="shared" si="4"/>
        <v>5081.4074879999998</v>
      </c>
    </row>
    <row r="39" spans="3:12">
      <c r="C39" s="3">
        <v>7</v>
      </c>
      <c r="D39" s="3">
        <v>7</v>
      </c>
      <c r="E39" s="3">
        <v>3</v>
      </c>
      <c r="G39">
        <f t="shared" si="0"/>
        <v>147</v>
      </c>
      <c r="I39">
        <f t="shared" si="1"/>
        <v>22.959999999999997</v>
      </c>
      <c r="J39">
        <f t="shared" si="2"/>
        <v>22.959999999999997</v>
      </c>
      <c r="K39">
        <f t="shared" si="3"/>
        <v>9.84</v>
      </c>
      <c r="L39">
        <f t="shared" si="4"/>
        <v>5187.2701439999992</v>
      </c>
    </row>
    <row r="40" spans="3:12">
      <c r="C40" s="3">
        <v>7</v>
      </c>
      <c r="D40" s="3">
        <v>8</v>
      </c>
      <c r="E40" s="3">
        <v>3</v>
      </c>
      <c r="G40">
        <f t="shared" si="0"/>
        <v>168</v>
      </c>
      <c r="I40">
        <f t="shared" si="1"/>
        <v>22.959999999999997</v>
      </c>
      <c r="J40">
        <f t="shared" si="2"/>
        <v>26.24</v>
      </c>
      <c r="K40">
        <f t="shared" si="3"/>
        <v>9.84</v>
      </c>
      <c r="L40">
        <f t="shared" si="4"/>
        <v>5928.308735999999</v>
      </c>
    </row>
    <row r="41" spans="3:12">
      <c r="C41" s="3">
        <v>8</v>
      </c>
      <c r="D41" s="3">
        <v>8</v>
      </c>
      <c r="E41" s="3">
        <v>3</v>
      </c>
      <c r="G41">
        <f t="shared" si="0"/>
        <v>192</v>
      </c>
      <c r="I41">
        <f t="shared" si="1"/>
        <v>26.24</v>
      </c>
      <c r="J41">
        <f t="shared" si="2"/>
        <v>26.24</v>
      </c>
      <c r="K41">
        <f t="shared" si="3"/>
        <v>9.84</v>
      </c>
      <c r="L41">
        <f t="shared" si="4"/>
        <v>6775.2099839999992</v>
      </c>
    </row>
  </sheetData>
  <mergeCells count="1">
    <mergeCell ref="C4:E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14"/>
  <sheetViews>
    <sheetView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C28" sqref="C28"/>
    </sheetView>
  </sheetViews>
  <sheetFormatPr defaultRowHeight="15"/>
  <cols>
    <col min="1" max="1" width="25.42578125" style="69" customWidth="1"/>
    <col min="2" max="2" width="8.140625" style="13" customWidth="1"/>
    <col min="3" max="3" width="5" style="13" bestFit="1" customWidth="1"/>
    <col min="4" max="7" width="5" style="13" customWidth="1"/>
    <col min="8" max="8" width="22" style="13" bestFit="1" customWidth="1"/>
    <col min="9" max="9" width="8" style="14" bestFit="1" customWidth="1"/>
    <col min="10" max="10" width="23" style="14" bestFit="1" customWidth="1"/>
    <col min="11" max="11" width="3.5703125" style="14" bestFit="1" customWidth="1"/>
    <col min="12" max="12" width="7.85546875" style="14" bestFit="1" customWidth="1"/>
    <col min="13" max="13" width="3.5703125" style="14" bestFit="1" customWidth="1"/>
    <col min="14" max="14" width="8" style="14" bestFit="1" customWidth="1"/>
    <col min="15" max="15" width="3.5703125" style="14" bestFit="1" customWidth="1"/>
    <col min="16" max="16" width="7.85546875" style="14" bestFit="1" customWidth="1"/>
    <col min="17" max="17" width="6.140625" style="14" bestFit="1" customWidth="1"/>
    <col min="18" max="18" width="8" style="14" bestFit="1" customWidth="1"/>
    <col min="19" max="19" width="7.42578125" style="14" bestFit="1" customWidth="1"/>
    <col min="20" max="20" width="8" style="14" bestFit="1" customWidth="1"/>
    <col min="21" max="21" width="26.7109375" style="14" bestFit="1" customWidth="1"/>
    <col min="22" max="22" width="8" style="14" bestFit="1" customWidth="1"/>
    <col min="23" max="23" width="7.42578125" style="14" bestFit="1" customWidth="1"/>
    <col min="24" max="24" width="2.28515625" style="14" bestFit="1" customWidth="1"/>
    <col min="25" max="25" width="8" style="71" bestFit="1" customWidth="1"/>
    <col min="26" max="26" width="6.85546875" style="14" customWidth="1"/>
    <col min="27" max="27" width="5" style="14" customWidth="1"/>
    <col min="28" max="28" width="5.140625" style="14" customWidth="1"/>
    <col min="29" max="30" width="6.85546875" style="14" customWidth="1"/>
    <col min="31" max="31" width="17.140625" style="14" customWidth="1"/>
    <col min="32" max="32" width="25.5703125" style="13" customWidth="1"/>
    <col min="33" max="33" width="45.42578125" style="14" customWidth="1"/>
    <col min="34" max="34" width="45.42578125" style="28" bestFit="1" customWidth="1"/>
    <col min="35" max="35" width="12.42578125" style="13" customWidth="1"/>
    <col min="36" max="36" width="10" style="13" customWidth="1"/>
    <col min="37" max="37" width="8.85546875" style="13" customWidth="1"/>
    <col min="38" max="38" width="8.5703125" style="13" customWidth="1"/>
    <col min="39" max="39" width="10.7109375" style="13" customWidth="1"/>
    <col min="40" max="40" width="12.42578125" style="13" customWidth="1"/>
  </cols>
  <sheetData>
    <row r="1" spans="1:40">
      <c r="A1" s="68" t="s">
        <v>15</v>
      </c>
      <c r="B1" s="2" t="s">
        <v>14</v>
      </c>
      <c r="J1" s="2" t="s">
        <v>13</v>
      </c>
    </row>
    <row r="2" spans="1:40">
      <c r="A2" s="68" t="s">
        <v>327</v>
      </c>
      <c r="B2" s="2" t="s">
        <v>328</v>
      </c>
      <c r="J2" s="2" t="s">
        <v>330</v>
      </c>
    </row>
    <row r="3" spans="1:40">
      <c r="A3" s="69" t="s">
        <v>326</v>
      </c>
      <c r="B3" s="14" t="s">
        <v>329</v>
      </c>
      <c r="J3" s="14" t="s">
        <v>331</v>
      </c>
    </row>
    <row r="4" spans="1:40">
      <c r="D4" s="13" t="s">
        <v>334</v>
      </c>
      <c r="E4" s="13" t="s">
        <v>125</v>
      </c>
      <c r="F4" s="13" t="s">
        <v>154</v>
      </c>
      <c r="H4" s="14" t="s">
        <v>452</v>
      </c>
      <c r="I4" s="25"/>
      <c r="AI4" s="14"/>
      <c r="AN4" s="13" t="s">
        <v>167</v>
      </c>
    </row>
    <row r="5" spans="1:40">
      <c r="D5" s="13" t="s">
        <v>133</v>
      </c>
      <c r="E5" s="13" t="s">
        <v>133</v>
      </c>
      <c r="F5" s="13" t="s">
        <v>133</v>
      </c>
      <c r="H5" s="24">
        <v>0.45</v>
      </c>
      <c r="I5" s="24">
        <v>0.1</v>
      </c>
      <c r="J5" s="24">
        <v>0.09</v>
      </c>
      <c r="K5" s="24">
        <v>0.08</v>
      </c>
      <c r="L5" s="24">
        <v>7.0000000000000007E-2</v>
      </c>
      <c r="M5" s="24">
        <v>0.06</v>
      </c>
      <c r="N5" s="24">
        <v>0.05</v>
      </c>
      <c r="O5" s="24">
        <v>0.04</v>
      </c>
      <c r="P5" s="24">
        <v>0.03</v>
      </c>
      <c r="Q5" s="25">
        <v>0.02</v>
      </c>
      <c r="R5" s="25">
        <v>0.01</v>
      </c>
      <c r="T5" s="25"/>
      <c r="AI5" s="13" t="s">
        <v>168</v>
      </c>
      <c r="AJ5" s="13" t="s">
        <v>420</v>
      </c>
      <c r="AK5" s="13" t="s">
        <v>423</v>
      </c>
      <c r="AM5" s="13" t="s">
        <v>169</v>
      </c>
      <c r="AN5" s="13" t="s">
        <v>169</v>
      </c>
    </row>
    <row r="6" spans="1:40">
      <c r="D6" s="13" t="s">
        <v>36</v>
      </c>
      <c r="E6" s="13" t="s">
        <v>36</v>
      </c>
      <c r="F6" s="13" t="s">
        <v>36</v>
      </c>
      <c r="AE6" s="14" t="s">
        <v>606</v>
      </c>
      <c r="AI6" s="13" t="s">
        <v>170</v>
      </c>
      <c r="AJ6" s="13" t="s">
        <v>421</v>
      </c>
      <c r="AK6" s="13" t="s">
        <v>421</v>
      </c>
      <c r="AM6" s="13" t="s">
        <v>171</v>
      </c>
      <c r="AN6" s="13" t="s">
        <v>170</v>
      </c>
    </row>
    <row r="7" spans="1:40">
      <c r="A7" s="69" t="s">
        <v>172</v>
      </c>
      <c r="B7" s="13" t="s">
        <v>173</v>
      </c>
      <c r="C7" s="13" t="s">
        <v>174</v>
      </c>
      <c r="H7" s="14" t="s">
        <v>144</v>
      </c>
      <c r="I7" s="14" t="s">
        <v>39</v>
      </c>
      <c r="J7" s="14" t="s">
        <v>143</v>
      </c>
      <c r="K7" s="14" t="s">
        <v>146</v>
      </c>
      <c r="L7" s="14" t="s">
        <v>38</v>
      </c>
      <c r="M7" s="14" t="s">
        <v>145</v>
      </c>
      <c r="N7" s="14" t="s">
        <v>142</v>
      </c>
      <c r="O7" s="14" t="s">
        <v>37</v>
      </c>
      <c r="P7" s="14" t="s">
        <v>141</v>
      </c>
      <c r="Q7" s="14" t="s">
        <v>140</v>
      </c>
      <c r="R7" s="14" t="s">
        <v>36</v>
      </c>
      <c r="S7" s="14" t="s">
        <v>139</v>
      </c>
      <c r="T7" s="14" t="s">
        <v>138</v>
      </c>
      <c r="U7" s="14" t="s">
        <v>35</v>
      </c>
      <c r="V7" s="14" t="s">
        <v>137</v>
      </c>
      <c r="W7" s="14" t="s">
        <v>136</v>
      </c>
      <c r="X7" s="14" t="s">
        <v>34</v>
      </c>
      <c r="Y7" s="71" t="s">
        <v>135</v>
      </c>
      <c r="AE7" s="14" t="s">
        <v>607</v>
      </c>
      <c r="AF7" s="15" t="s">
        <v>621</v>
      </c>
      <c r="AG7" s="16" t="s">
        <v>622</v>
      </c>
      <c r="AH7" s="29" t="s">
        <v>175</v>
      </c>
      <c r="AJ7" s="13" t="s">
        <v>422</v>
      </c>
      <c r="AK7" s="13" t="s">
        <v>422</v>
      </c>
      <c r="AL7" s="13" t="s">
        <v>315</v>
      </c>
    </row>
    <row r="8" spans="1:40">
      <c r="A8" s="69" t="s">
        <v>245</v>
      </c>
      <c r="B8" s="13" t="s">
        <v>3</v>
      </c>
      <c r="C8" s="13">
        <v>3049</v>
      </c>
      <c r="D8" s="14" t="s">
        <v>398</v>
      </c>
      <c r="I8" s="14" t="s">
        <v>624</v>
      </c>
      <c r="L8" s="14" t="s">
        <v>633</v>
      </c>
      <c r="P8" s="14" t="s">
        <v>632</v>
      </c>
      <c r="S8" s="14" t="s">
        <v>634</v>
      </c>
      <c r="U8" s="14" t="s">
        <v>635</v>
      </c>
      <c r="W8" s="14" t="s">
        <v>636</v>
      </c>
      <c r="Y8" s="71" t="s">
        <v>637</v>
      </c>
      <c r="AE8" s="14" t="s">
        <v>345</v>
      </c>
      <c r="AF8" s="13" t="s">
        <v>344</v>
      </c>
      <c r="AG8" s="16" t="s">
        <v>30</v>
      </c>
      <c r="AI8" s="13" t="s">
        <v>419</v>
      </c>
      <c r="AL8" s="17"/>
    </row>
    <row r="9" spans="1:40">
      <c r="A9" s="69" t="s">
        <v>256</v>
      </c>
      <c r="B9" s="13" t="s">
        <v>80</v>
      </c>
      <c r="C9" s="13">
        <v>3067</v>
      </c>
      <c r="D9" s="14" t="s">
        <v>398</v>
      </c>
      <c r="AE9" s="14" t="s">
        <v>345</v>
      </c>
      <c r="AF9" s="13" t="s">
        <v>344</v>
      </c>
      <c r="AG9" s="16" t="s">
        <v>30</v>
      </c>
      <c r="AI9" s="13" t="s">
        <v>419</v>
      </c>
    </row>
    <row r="10" spans="1:40">
      <c r="A10" s="69" t="s">
        <v>639</v>
      </c>
      <c r="B10" s="13" t="s">
        <v>216</v>
      </c>
      <c r="D10" s="14" t="s">
        <v>398</v>
      </c>
      <c r="H10" s="13" t="s">
        <v>638</v>
      </c>
      <c r="AE10" s="14" t="s">
        <v>345</v>
      </c>
      <c r="AF10" s="13" t="s">
        <v>344</v>
      </c>
      <c r="AG10" s="16" t="s">
        <v>30</v>
      </c>
      <c r="AI10" s="13" t="s">
        <v>419</v>
      </c>
    </row>
    <row r="11" spans="1:40">
      <c r="A11" s="69" t="s">
        <v>244</v>
      </c>
      <c r="B11" s="13" t="s">
        <v>80</v>
      </c>
      <c r="C11" s="13">
        <v>3040</v>
      </c>
      <c r="D11" s="14" t="s">
        <v>398</v>
      </c>
      <c r="I11" s="14" t="s">
        <v>624</v>
      </c>
      <c r="L11" s="14" t="s">
        <v>633</v>
      </c>
      <c r="P11" s="14" t="s">
        <v>632</v>
      </c>
      <c r="S11" s="14" t="s">
        <v>634</v>
      </c>
      <c r="U11" s="14" t="s">
        <v>635</v>
      </c>
      <c r="W11" s="14" t="s">
        <v>636</v>
      </c>
      <c r="Y11" s="71" t="s">
        <v>637</v>
      </c>
      <c r="AE11" s="14" t="s">
        <v>345</v>
      </c>
      <c r="AF11" s="13" t="s">
        <v>344</v>
      </c>
      <c r="AG11" s="16" t="s">
        <v>30</v>
      </c>
      <c r="AI11" s="13" t="s">
        <v>419</v>
      </c>
      <c r="AL11" s="17"/>
    </row>
    <row r="12" spans="1:40">
      <c r="A12" s="69" t="s">
        <v>355</v>
      </c>
      <c r="B12" s="13" t="s">
        <v>216</v>
      </c>
      <c r="D12" s="14" t="s">
        <v>398</v>
      </c>
      <c r="H12" s="13" t="s">
        <v>638</v>
      </c>
      <c r="AE12" s="14" t="s">
        <v>345</v>
      </c>
      <c r="AF12" s="13" t="s">
        <v>344</v>
      </c>
      <c r="AG12" s="16" t="s">
        <v>30</v>
      </c>
      <c r="AI12" s="13" t="s">
        <v>419</v>
      </c>
    </row>
    <row r="13" spans="1:40">
      <c r="A13" s="69" t="s">
        <v>255</v>
      </c>
      <c r="B13" s="13" t="s">
        <v>80</v>
      </c>
      <c r="C13" s="13">
        <v>3067</v>
      </c>
      <c r="D13" s="14" t="s">
        <v>398</v>
      </c>
      <c r="AE13" s="14" t="s">
        <v>345</v>
      </c>
      <c r="AF13" s="13" t="s">
        <v>344</v>
      </c>
      <c r="AG13" s="16" t="s">
        <v>30</v>
      </c>
      <c r="AI13" s="13" t="s">
        <v>419</v>
      </c>
    </row>
    <row r="14" spans="1:40">
      <c r="A14" s="69" t="s">
        <v>243</v>
      </c>
      <c r="B14" s="13" t="s">
        <v>216</v>
      </c>
      <c r="C14" s="13">
        <v>2470</v>
      </c>
      <c r="D14" s="14" t="s">
        <v>398</v>
      </c>
      <c r="J14" s="14" t="s">
        <v>630</v>
      </c>
      <c r="N14" s="14" t="s">
        <v>629</v>
      </c>
      <c r="R14" s="14" t="s">
        <v>628</v>
      </c>
      <c r="T14" s="14" t="s">
        <v>627</v>
      </c>
      <c r="V14" s="14" t="s">
        <v>626</v>
      </c>
      <c r="Y14" s="71" t="s">
        <v>625</v>
      </c>
      <c r="AE14" s="14" t="s">
        <v>345</v>
      </c>
      <c r="AF14" s="13" t="s">
        <v>343</v>
      </c>
      <c r="AG14" s="16" t="s">
        <v>30</v>
      </c>
      <c r="AI14" s="13" t="s">
        <v>419</v>
      </c>
      <c r="AL14" s="17"/>
    </row>
    <row r="15" spans="1:40">
      <c r="A15" s="69" t="s">
        <v>362</v>
      </c>
      <c r="B15" s="13" t="s">
        <v>80</v>
      </c>
      <c r="D15" s="14" t="s">
        <v>398</v>
      </c>
      <c r="AE15" s="14" t="s">
        <v>345</v>
      </c>
      <c r="AF15" s="13" t="s">
        <v>344</v>
      </c>
      <c r="AG15" s="16" t="s">
        <v>30</v>
      </c>
      <c r="AI15" s="13" t="s">
        <v>419</v>
      </c>
    </row>
    <row r="16" spans="1:40">
      <c r="A16" s="58" t="s">
        <v>393</v>
      </c>
      <c r="B16" s="13" t="s">
        <v>216</v>
      </c>
      <c r="D16" s="14" t="s">
        <v>398</v>
      </c>
      <c r="I16" s="14" t="s">
        <v>631</v>
      </c>
      <c r="Y16" s="14" t="s">
        <v>623</v>
      </c>
      <c r="AE16" s="14" t="s">
        <v>345</v>
      </c>
      <c r="AF16" s="13" t="s">
        <v>344</v>
      </c>
      <c r="AG16" s="16" t="s">
        <v>445</v>
      </c>
    </row>
    <row r="17" spans="1:40">
      <c r="A17" s="58" t="s">
        <v>379</v>
      </c>
      <c r="B17" s="13" t="s">
        <v>216</v>
      </c>
      <c r="D17" s="14" t="s">
        <v>398</v>
      </c>
      <c r="AE17" s="14" t="s">
        <v>345</v>
      </c>
      <c r="AF17" s="13" t="s">
        <v>344</v>
      </c>
      <c r="AG17" s="16" t="s">
        <v>445</v>
      </c>
    </row>
    <row r="18" spans="1:40">
      <c r="A18" s="58" t="s">
        <v>380</v>
      </c>
      <c r="B18" s="13" t="s">
        <v>216</v>
      </c>
      <c r="D18" s="14" t="s">
        <v>398</v>
      </c>
      <c r="AE18" s="14" t="s">
        <v>345</v>
      </c>
      <c r="AF18" s="13" t="s">
        <v>344</v>
      </c>
      <c r="AG18" s="16" t="s">
        <v>445</v>
      </c>
    </row>
    <row r="19" spans="1:40">
      <c r="A19" s="69" t="s">
        <v>351</v>
      </c>
      <c r="B19" s="13" t="s">
        <v>216</v>
      </c>
      <c r="C19" s="13">
        <v>2300</v>
      </c>
      <c r="D19" s="14" t="s">
        <v>397</v>
      </c>
      <c r="AE19" s="14" t="s">
        <v>614</v>
      </c>
      <c r="AF19" s="13" t="s">
        <v>343</v>
      </c>
      <c r="AG19" s="16" t="s">
        <v>225</v>
      </c>
      <c r="AI19" s="13" t="s">
        <v>419</v>
      </c>
    </row>
    <row r="20" spans="1:40">
      <c r="A20" s="69" t="s">
        <v>349</v>
      </c>
      <c r="B20" s="13" t="s">
        <v>216</v>
      </c>
      <c r="C20" s="13">
        <v>2300</v>
      </c>
      <c r="D20" s="14" t="s">
        <v>397</v>
      </c>
      <c r="AE20" s="14" t="s">
        <v>614</v>
      </c>
      <c r="AF20" s="13" t="s">
        <v>343</v>
      </c>
      <c r="AG20" s="16" t="s">
        <v>225</v>
      </c>
      <c r="AI20" s="13" t="s">
        <v>419</v>
      </c>
    </row>
    <row r="21" spans="1:40">
      <c r="A21" s="69" t="s">
        <v>352</v>
      </c>
      <c r="B21" s="13" t="s">
        <v>216</v>
      </c>
      <c r="C21" s="13">
        <v>2300</v>
      </c>
      <c r="D21" s="14" t="s">
        <v>397</v>
      </c>
      <c r="U21" s="14" t="s">
        <v>353</v>
      </c>
      <c r="AE21" s="14" t="s">
        <v>614</v>
      </c>
      <c r="AF21" s="13" t="s">
        <v>343</v>
      </c>
      <c r="AG21" s="16" t="s">
        <v>225</v>
      </c>
      <c r="AI21" s="13" t="s">
        <v>419</v>
      </c>
      <c r="AL21" s="17"/>
    </row>
    <row r="22" spans="1:40">
      <c r="A22" s="69" t="s">
        <v>348</v>
      </c>
      <c r="B22" s="13" t="s">
        <v>216</v>
      </c>
      <c r="C22" s="13">
        <v>2300</v>
      </c>
      <c r="D22" s="14" t="s">
        <v>397</v>
      </c>
      <c r="AE22" s="14" t="s">
        <v>614</v>
      </c>
      <c r="AF22" s="13" t="s">
        <v>343</v>
      </c>
      <c r="AG22" s="16" t="s">
        <v>225</v>
      </c>
      <c r="AI22" s="13" t="s">
        <v>419</v>
      </c>
    </row>
    <row r="23" spans="1:40">
      <c r="A23" s="69" t="s">
        <v>263</v>
      </c>
      <c r="B23" s="13" t="s">
        <v>80</v>
      </c>
      <c r="C23" s="13">
        <v>3068</v>
      </c>
      <c r="D23" s="14" t="s">
        <v>397</v>
      </c>
      <c r="AE23" s="14" t="s">
        <v>614</v>
      </c>
      <c r="AF23" s="13" t="s">
        <v>344</v>
      </c>
      <c r="AG23" s="16" t="s">
        <v>225</v>
      </c>
      <c r="AI23" s="13" t="s">
        <v>419</v>
      </c>
    </row>
    <row r="24" spans="1:40">
      <c r="A24" s="69" t="s">
        <v>226</v>
      </c>
      <c r="B24" s="13" t="s">
        <v>3</v>
      </c>
      <c r="C24" s="13">
        <v>3049</v>
      </c>
      <c r="D24" s="14" t="s">
        <v>397</v>
      </c>
      <c r="AE24" s="14" t="s">
        <v>614</v>
      </c>
      <c r="AF24" s="13" t="s">
        <v>344</v>
      </c>
      <c r="AG24" s="16" t="s">
        <v>225</v>
      </c>
      <c r="AI24" s="13" t="s">
        <v>419</v>
      </c>
    </row>
    <row r="25" spans="1:40">
      <c r="A25" s="69" t="s">
        <v>226</v>
      </c>
      <c r="B25" s="13" t="s">
        <v>80</v>
      </c>
      <c r="C25" s="13">
        <v>3045</v>
      </c>
      <c r="D25" s="14" t="s">
        <v>397</v>
      </c>
      <c r="AE25" s="14" t="s">
        <v>614</v>
      </c>
      <c r="AF25" s="13" t="s">
        <v>344</v>
      </c>
      <c r="AG25" s="16" t="s">
        <v>225</v>
      </c>
      <c r="AI25" s="13" t="s">
        <v>419</v>
      </c>
    </row>
    <row r="26" spans="1:40">
      <c r="A26" s="69" t="s">
        <v>404</v>
      </c>
      <c r="B26" s="13" t="s">
        <v>3</v>
      </c>
      <c r="D26" s="14" t="s">
        <v>397</v>
      </c>
      <c r="AE26" s="14" t="s">
        <v>614</v>
      </c>
      <c r="AF26" s="13" t="s">
        <v>344</v>
      </c>
      <c r="AG26" s="16" t="s">
        <v>225</v>
      </c>
      <c r="AI26" s="13" t="s">
        <v>419</v>
      </c>
    </row>
    <row r="27" spans="1:40">
      <c r="A27" s="69" t="s">
        <v>404</v>
      </c>
      <c r="B27" s="13" t="s">
        <v>80</v>
      </c>
      <c r="D27" s="14" t="s">
        <v>397</v>
      </c>
      <c r="AE27" s="14" t="s">
        <v>614</v>
      </c>
      <c r="AF27" s="13" t="s">
        <v>344</v>
      </c>
      <c r="AG27" s="16" t="s">
        <v>225</v>
      </c>
      <c r="AI27" s="13" t="s">
        <v>419</v>
      </c>
    </row>
    <row r="28" spans="1:40">
      <c r="A28" s="69" t="s">
        <v>371</v>
      </c>
      <c r="B28" s="13" t="s">
        <v>216</v>
      </c>
      <c r="D28" s="14" t="s">
        <v>397</v>
      </c>
      <c r="AE28" s="14" t="s">
        <v>614</v>
      </c>
      <c r="AF28" s="13" t="s">
        <v>344</v>
      </c>
      <c r="AG28" s="16" t="s">
        <v>225</v>
      </c>
      <c r="AH28" s="29"/>
      <c r="AI28" s="13" t="s">
        <v>419</v>
      </c>
    </row>
    <row r="29" spans="1:40">
      <c r="A29" s="69" t="s">
        <v>261</v>
      </c>
      <c r="B29" s="13" t="s">
        <v>80</v>
      </c>
      <c r="C29" s="13">
        <v>3062</v>
      </c>
      <c r="D29" s="14" t="s">
        <v>397</v>
      </c>
      <c r="AE29" s="14" t="s">
        <v>614</v>
      </c>
      <c r="AF29" s="13" t="s">
        <v>344</v>
      </c>
      <c r="AG29" s="16" t="s">
        <v>225</v>
      </c>
      <c r="AH29" s="29" t="s">
        <v>262</v>
      </c>
      <c r="AI29" s="13" t="s">
        <v>419</v>
      </c>
    </row>
    <row r="30" spans="1:40">
      <c r="A30" s="69" t="s">
        <v>350</v>
      </c>
      <c r="B30" s="13" t="s">
        <v>216</v>
      </c>
      <c r="C30" s="13">
        <v>2300</v>
      </c>
      <c r="D30" s="14" t="s">
        <v>397</v>
      </c>
      <c r="AE30" s="14" t="s">
        <v>615</v>
      </c>
      <c r="AF30" s="13" t="s">
        <v>343</v>
      </c>
      <c r="AG30" s="16" t="s">
        <v>225</v>
      </c>
      <c r="AI30" s="13" t="s">
        <v>419</v>
      </c>
    </row>
    <row r="31" spans="1:40">
      <c r="A31" s="69" t="s">
        <v>222</v>
      </c>
      <c r="B31" s="13" t="s">
        <v>216</v>
      </c>
      <c r="C31" s="13">
        <v>3035</v>
      </c>
      <c r="D31" s="13">
        <v>10</v>
      </c>
      <c r="E31" s="13">
        <v>1</v>
      </c>
      <c r="AE31" s="14" t="s">
        <v>372</v>
      </c>
      <c r="AF31" s="13" t="s">
        <v>344</v>
      </c>
      <c r="AG31" s="16" t="s">
        <v>213</v>
      </c>
      <c r="AK31" s="13">
        <f>ROUND(AJ31*1.3333333,0)</f>
        <v>0</v>
      </c>
      <c r="AL31" s="17" t="str">
        <f>IF(AK31=AM31, "","Problem")</f>
        <v/>
      </c>
      <c r="AM31" s="13">
        <f>+AN31*30</f>
        <v>0</v>
      </c>
    </row>
    <row r="32" spans="1:40">
      <c r="A32" s="69" t="s">
        <v>223</v>
      </c>
      <c r="B32" s="13" t="s">
        <v>3</v>
      </c>
      <c r="C32" s="13">
        <v>3049</v>
      </c>
      <c r="F32" s="13">
        <f t="shared" ref="F32:F42" si="0">IF(AK32&gt;0,AK32,"")</f>
        <v>150</v>
      </c>
      <c r="AE32" s="14" t="s">
        <v>617</v>
      </c>
      <c r="AG32" s="16" t="s">
        <v>213</v>
      </c>
      <c r="AI32" s="13">
        <v>5</v>
      </c>
      <c r="AJ32" s="13">
        <f>+AI32*30</f>
        <v>150</v>
      </c>
      <c r="AK32" s="13">
        <v>150</v>
      </c>
      <c r="AL32" s="17" t="str">
        <f>IF(AK32=AM32, "","Problem")</f>
        <v/>
      </c>
      <c r="AM32" s="13">
        <f>+AN32*30</f>
        <v>150</v>
      </c>
      <c r="AN32" s="13">
        <v>5</v>
      </c>
    </row>
    <row r="33" spans="1:40">
      <c r="A33" s="69" t="s">
        <v>223</v>
      </c>
      <c r="B33" s="13" t="s">
        <v>80</v>
      </c>
      <c r="C33" s="13">
        <v>3045</v>
      </c>
      <c r="F33" s="13" t="str">
        <f t="shared" si="0"/>
        <v/>
      </c>
      <c r="AE33" s="14" t="s">
        <v>617</v>
      </c>
      <c r="AG33" s="16" t="s">
        <v>213</v>
      </c>
      <c r="AJ33" s="13">
        <f>+AI33*30</f>
        <v>0</v>
      </c>
      <c r="AK33" s="13">
        <f>ROUND(AJ33*1.3333333,0)</f>
        <v>0</v>
      </c>
      <c r="AL33" s="17" t="str">
        <f>IF(AK33=AM33, "","Problem")</f>
        <v/>
      </c>
      <c r="AM33" s="13">
        <f>+AN33*30</f>
        <v>0</v>
      </c>
    </row>
    <row r="34" spans="1:40">
      <c r="A34" s="69" t="s">
        <v>253</v>
      </c>
      <c r="B34" s="13" t="s">
        <v>80</v>
      </c>
      <c r="C34" s="13">
        <v>3050</v>
      </c>
      <c r="D34" s="13">
        <v>50</v>
      </c>
      <c r="E34" s="13">
        <v>5</v>
      </c>
      <c r="F34" s="13">
        <f t="shared" si="0"/>
        <v>5000</v>
      </c>
      <c r="AE34" s="14" t="s">
        <v>617</v>
      </c>
      <c r="AG34" s="16" t="s">
        <v>213</v>
      </c>
      <c r="AJ34" s="13">
        <v>5000</v>
      </c>
      <c r="AK34" s="13">
        <v>5000</v>
      </c>
    </row>
    <row r="35" spans="1:40">
      <c r="A35" s="69" t="s">
        <v>254</v>
      </c>
      <c r="B35" s="13" t="s">
        <v>80</v>
      </c>
      <c r="C35" s="13">
        <v>3050</v>
      </c>
      <c r="D35" s="13">
        <v>10</v>
      </c>
      <c r="E35" s="13">
        <v>1</v>
      </c>
      <c r="F35" s="13">
        <f t="shared" si="0"/>
        <v>5000</v>
      </c>
      <c r="AE35" s="14" t="s">
        <v>617</v>
      </c>
      <c r="AG35" s="16" t="s">
        <v>213</v>
      </c>
      <c r="AJ35" s="13">
        <v>5000</v>
      </c>
      <c r="AK35" s="13">
        <v>5000</v>
      </c>
    </row>
    <row r="36" spans="1:40">
      <c r="A36" s="69" t="s">
        <v>220</v>
      </c>
      <c r="B36" s="13" t="s">
        <v>3</v>
      </c>
      <c r="C36" s="13">
        <v>3049</v>
      </c>
      <c r="F36" s="13">
        <f t="shared" si="0"/>
        <v>180</v>
      </c>
      <c r="AE36" s="14" t="s">
        <v>617</v>
      </c>
      <c r="AG36" s="16" t="s">
        <v>213</v>
      </c>
      <c r="AI36" s="13">
        <v>6</v>
      </c>
      <c r="AJ36" s="13">
        <f>+AI36*30</f>
        <v>180</v>
      </c>
      <c r="AK36" s="13">
        <v>180</v>
      </c>
      <c r="AL36" s="17" t="str">
        <f>IF(AK36=AM36, "","Problem")</f>
        <v/>
      </c>
      <c r="AM36" s="13">
        <f>+AN36*30</f>
        <v>180</v>
      </c>
      <c r="AN36" s="13">
        <v>6</v>
      </c>
    </row>
    <row r="37" spans="1:40">
      <c r="A37" s="69" t="s">
        <v>220</v>
      </c>
      <c r="B37" s="13" t="s">
        <v>80</v>
      </c>
      <c r="C37" s="13">
        <v>3045</v>
      </c>
      <c r="F37" s="13" t="str">
        <f t="shared" si="0"/>
        <v/>
      </c>
      <c r="AE37" s="14" t="s">
        <v>617</v>
      </c>
      <c r="AG37" s="16" t="s">
        <v>213</v>
      </c>
      <c r="AJ37" s="13">
        <f>+AI37*30</f>
        <v>0</v>
      </c>
      <c r="AK37" s="13">
        <f>ROUND(AJ37*1.3333333,0)</f>
        <v>0</v>
      </c>
      <c r="AL37" s="17" t="str">
        <f>IF(AK37=AM37, "","Problem")</f>
        <v/>
      </c>
      <c r="AM37" s="13">
        <f>+AN37*30</f>
        <v>0</v>
      </c>
    </row>
    <row r="38" spans="1:40">
      <c r="A38" s="69" t="s">
        <v>218</v>
      </c>
      <c r="B38" s="13" t="s">
        <v>3</v>
      </c>
      <c r="C38" s="13">
        <v>3049</v>
      </c>
      <c r="D38" s="13">
        <v>0</v>
      </c>
      <c r="E38" s="13">
        <v>0</v>
      </c>
      <c r="F38" s="13" t="str">
        <f t="shared" si="0"/>
        <v/>
      </c>
      <c r="AE38" t="s">
        <v>345</v>
      </c>
      <c r="AG38" s="16" t="s">
        <v>213</v>
      </c>
      <c r="AL38" s="17"/>
    </row>
    <row r="39" spans="1:40">
      <c r="A39" s="69" t="s">
        <v>218</v>
      </c>
      <c r="B39" s="13" t="s">
        <v>80</v>
      </c>
      <c r="C39" s="13">
        <v>3036</v>
      </c>
      <c r="D39" s="13">
        <v>10</v>
      </c>
      <c r="E39" s="13">
        <v>0.5</v>
      </c>
      <c r="F39" s="13" t="str">
        <f t="shared" si="0"/>
        <v/>
      </c>
      <c r="AE39" t="s">
        <v>345</v>
      </c>
      <c r="AF39"/>
      <c r="AG39" s="16" t="s">
        <v>213</v>
      </c>
      <c r="AL39" s="17"/>
    </row>
    <row r="40" spans="1:40">
      <c r="A40" s="69" t="s">
        <v>217</v>
      </c>
      <c r="B40" s="13" t="s">
        <v>3</v>
      </c>
      <c r="C40" s="13">
        <v>3049</v>
      </c>
      <c r="F40" s="13" t="str">
        <f t="shared" si="0"/>
        <v/>
      </c>
      <c r="AE40" s="14" t="s">
        <v>616</v>
      </c>
      <c r="AG40" s="16" t="s">
        <v>213</v>
      </c>
      <c r="AL40" s="17"/>
    </row>
    <row r="41" spans="1:40" ht="15.75" customHeight="1">
      <c r="A41" s="69" t="s">
        <v>224</v>
      </c>
      <c r="B41" s="13" t="s">
        <v>3</v>
      </c>
      <c r="C41" s="13">
        <v>3049</v>
      </c>
      <c r="F41" s="13">
        <f t="shared" si="0"/>
        <v>30</v>
      </c>
      <c r="AF41" s="13" t="s">
        <v>310</v>
      </c>
      <c r="AG41" s="16" t="s">
        <v>213</v>
      </c>
      <c r="AH41" s="28" t="s">
        <v>184</v>
      </c>
      <c r="AI41" s="13">
        <v>0.5</v>
      </c>
      <c r="AJ41" s="13">
        <f>+AI41*30</f>
        <v>15</v>
      </c>
      <c r="AK41" s="13">
        <v>30</v>
      </c>
      <c r="AL41" s="17" t="str">
        <f>IF(AK41=AM41, "","Problem")</f>
        <v/>
      </c>
      <c r="AM41" s="13">
        <f>+AN41*30</f>
        <v>30</v>
      </c>
      <c r="AN41" s="13">
        <v>1</v>
      </c>
    </row>
    <row r="42" spans="1:40">
      <c r="A42" s="69" t="s">
        <v>224</v>
      </c>
      <c r="B42" s="13" t="s">
        <v>80</v>
      </c>
      <c r="C42" s="13">
        <v>3040</v>
      </c>
      <c r="F42" s="13">
        <f t="shared" si="0"/>
        <v>30</v>
      </c>
      <c r="AF42" s="13" t="s">
        <v>310</v>
      </c>
      <c r="AG42" s="16" t="s">
        <v>213</v>
      </c>
      <c r="AH42" s="28" t="s">
        <v>184</v>
      </c>
      <c r="AI42" s="13">
        <v>0.5</v>
      </c>
      <c r="AJ42" s="13">
        <f>+AI42*30</f>
        <v>15</v>
      </c>
      <c r="AK42" s="13">
        <v>30</v>
      </c>
      <c r="AL42" s="17" t="str">
        <f>IF(AK42=AM42, "","Problem")</f>
        <v/>
      </c>
      <c r="AM42" s="13">
        <f>+AN42*30</f>
        <v>30</v>
      </c>
      <c r="AN42" s="13">
        <v>1</v>
      </c>
    </row>
    <row r="43" spans="1:40">
      <c r="A43" s="69" t="s">
        <v>451</v>
      </c>
      <c r="B43" s="13" t="s">
        <v>80</v>
      </c>
      <c r="D43" s="13">
        <v>20</v>
      </c>
      <c r="E43" s="13">
        <v>3</v>
      </c>
      <c r="F43" s="13">
        <f>8*30</f>
        <v>240</v>
      </c>
      <c r="AF43" s="13" t="s">
        <v>372</v>
      </c>
      <c r="AG43" s="16" t="s">
        <v>213</v>
      </c>
    </row>
    <row r="44" spans="1:40">
      <c r="A44" s="69" t="s">
        <v>251</v>
      </c>
      <c r="B44" s="13" t="s">
        <v>3</v>
      </c>
      <c r="C44" s="13">
        <v>3054</v>
      </c>
      <c r="F44" s="13" t="str">
        <f t="shared" ref="F44:F67" si="1">IF(AK44&gt;0,AK44,"")</f>
        <v/>
      </c>
      <c r="AF44" s="13" t="s">
        <v>316</v>
      </c>
      <c r="AG44" s="16" t="s">
        <v>213</v>
      </c>
      <c r="AL44" s="17"/>
    </row>
    <row r="45" spans="1:40">
      <c r="A45" s="69" t="s">
        <v>221</v>
      </c>
      <c r="B45" s="13" t="s">
        <v>3</v>
      </c>
      <c r="C45" s="13">
        <v>3049</v>
      </c>
      <c r="F45" s="13" t="str">
        <f t="shared" si="1"/>
        <v/>
      </c>
      <c r="AF45" s="13" t="s">
        <v>316</v>
      </c>
      <c r="AG45" s="16" t="s">
        <v>213</v>
      </c>
      <c r="AK45" s="13">
        <f>ROUND(AJ45*1.3333333,0)</f>
        <v>0</v>
      </c>
      <c r="AL45" s="17" t="str">
        <f>IF(AK45=AM45, "","Problem")</f>
        <v/>
      </c>
      <c r="AM45" s="13">
        <f>+AN45*30</f>
        <v>0</v>
      </c>
    </row>
    <row r="46" spans="1:40">
      <c r="A46" s="69" t="s">
        <v>221</v>
      </c>
      <c r="B46" s="13" t="s">
        <v>80</v>
      </c>
      <c r="C46" s="13">
        <v>3033</v>
      </c>
      <c r="D46" s="13">
        <v>10</v>
      </c>
      <c r="E46" s="13">
        <v>1</v>
      </c>
      <c r="F46" s="13" t="str">
        <f t="shared" si="1"/>
        <v/>
      </c>
      <c r="AF46" s="13" t="s">
        <v>316</v>
      </c>
      <c r="AG46" s="16" t="s">
        <v>213</v>
      </c>
      <c r="AJ46" s="13">
        <f>+AI46*30</f>
        <v>0</v>
      </c>
      <c r="AK46" s="13">
        <f>ROUND(AJ46*1.3333333,0)</f>
        <v>0</v>
      </c>
      <c r="AL46" s="17" t="str">
        <f>IF(AK46=AM46, "","Problem")</f>
        <v/>
      </c>
      <c r="AM46" s="13">
        <f>+AN46*30</f>
        <v>0</v>
      </c>
    </row>
    <row r="47" spans="1:40">
      <c r="A47" s="69" t="s">
        <v>231</v>
      </c>
      <c r="B47" s="13" t="s">
        <v>80</v>
      </c>
      <c r="C47" s="13">
        <v>3067</v>
      </c>
      <c r="F47" s="13" t="str">
        <f t="shared" si="1"/>
        <v/>
      </c>
      <c r="AE47" t="s">
        <v>616</v>
      </c>
      <c r="AG47" s="16" t="s">
        <v>228</v>
      </c>
    </row>
    <row r="48" spans="1:40">
      <c r="A48" s="69" t="s">
        <v>230</v>
      </c>
      <c r="B48" s="13" t="s">
        <v>80</v>
      </c>
      <c r="C48" s="13">
        <v>3068</v>
      </c>
      <c r="F48" s="13" t="str">
        <f t="shared" si="1"/>
        <v/>
      </c>
      <c r="AE48" t="s">
        <v>616</v>
      </c>
      <c r="AG48" s="16" t="s">
        <v>228</v>
      </c>
    </row>
    <row r="49" spans="1:38">
      <c r="A49" s="69" t="s">
        <v>227</v>
      </c>
      <c r="B49" s="13" t="s">
        <v>216</v>
      </c>
      <c r="C49" s="13">
        <v>2300</v>
      </c>
      <c r="F49" s="13" t="str">
        <f t="shared" si="1"/>
        <v/>
      </c>
      <c r="AE49" t="s">
        <v>616</v>
      </c>
      <c r="AG49" s="16" t="s">
        <v>228</v>
      </c>
      <c r="AH49" s="30"/>
    </row>
    <row r="50" spans="1:38">
      <c r="A50" s="69" t="s">
        <v>229</v>
      </c>
      <c r="B50" s="13" t="s">
        <v>80</v>
      </c>
      <c r="C50" s="13">
        <v>3067</v>
      </c>
      <c r="F50" s="13" t="str">
        <f t="shared" si="1"/>
        <v/>
      </c>
      <c r="AE50" t="s">
        <v>616</v>
      </c>
      <c r="AG50" s="16" t="s">
        <v>228</v>
      </c>
    </row>
    <row r="51" spans="1:38">
      <c r="A51" s="70" t="s">
        <v>307</v>
      </c>
      <c r="B51" s="13" t="s">
        <v>3</v>
      </c>
      <c r="C51" s="13">
        <v>3058</v>
      </c>
      <c r="D51" s="13">
        <v>20</v>
      </c>
      <c r="E51" s="13">
        <v>1</v>
      </c>
      <c r="F51" s="13" t="str">
        <f t="shared" si="1"/>
        <v/>
      </c>
      <c r="AE51" t="s">
        <v>619</v>
      </c>
      <c r="AF51"/>
      <c r="AG51" s="16" t="s">
        <v>414</v>
      </c>
      <c r="AH51" s="28" t="s">
        <v>308</v>
      </c>
    </row>
    <row r="52" spans="1:38">
      <c r="A52" s="69" t="s">
        <v>212</v>
      </c>
      <c r="B52" s="13" t="s">
        <v>3</v>
      </c>
      <c r="C52" s="13">
        <v>3049</v>
      </c>
      <c r="D52" s="13">
        <v>20</v>
      </c>
      <c r="E52" s="13">
        <v>1</v>
      </c>
      <c r="F52" s="13" t="str">
        <f t="shared" si="1"/>
        <v/>
      </c>
      <c r="AE52" t="s">
        <v>618</v>
      </c>
      <c r="AF52"/>
      <c r="AG52" s="16" t="s">
        <v>414</v>
      </c>
      <c r="AL52" s="17"/>
    </row>
    <row r="53" spans="1:38">
      <c r="A53" s="69" t="s">
        <v>448</v>
      </c>
      <c r="B53" s="13" t="s">
        <v>80</v>
      </c>
      <c r="C53" s="13">
        <v>0</v>
      </c>
      <c r="D53" s="13">
        <v>5</v>
      </c>
      <c r="E53" s="13">
        <v>1.5</v>
      </c>
      <c r="F53" s="13" t="str">
        <f t="shared" si="1"/>
        <v/>
      </c>
      <c r="AE53" t="s">
        <v>618</v>
      </c>
      <c r="AF53"/>
      <c r="AG53" s="16" t="s">
        <v>414</v>
      </c>
      <c r="AL53" s="17"/>
    </row>
    <row r="54" spans="1:38">
      <c r="A54" s="69" t="s">
        <v>214</v>
      </c>
      <c r="B54" s="13" t="s">
        <v>80</v>
      </c>
      <c r="C54" s="13">
        <v>3040</v>
      </c>
      <c r="D54" s="13">
        <v>30</v>
      </c>
      <c r="E54" s="13">
        <v>1</v>
      </c>
      <c r="F54" s="13" t="str">
        <f t="shared" si="1"/>
        <v/>
      </c>
      <c r="AE54" t="s">
        <v>618</v>
      </c>
      <c r="AF54"/>
      <c r="AG54" s="16" t="s">
        <v>414</v>
      </c>
      <c r="AL54" s="17"/>
    </row>
    <row r="55" spans="1:38">
      <c r="A55" s="69" t="s">
        <v>215</v>
      </c>
      <c r="B55" s="13" t="s">
        <v>216</v>
      </c>
      <c r="C55" s="13">
        <v>2300</v>
      </c>
      <c r="D55" s="13">
        <v>10</v>
      </c>
      <c r="E55" s="13">
        <v>1</v>
      </c>
      <c r="F55" s="13" t="str">
        <f t="shared" si="1"/>
        <v/>
      </c>
      <c r="AE55" s="14" t="s">
        <v>618</v>
      </c>
      <c r="AG55" s="16" t="s">
        <v>414</v>
      </c>
      <c r="AH55" s="30"/>
      <c r="AL55" s="17"/>
    </row>
    <row r="56" spans="1:38">
      <c r="A56" s="69" t="s">
        <v>424</v>
      </c>
      <c r="B56" s="13" t="s">
        <v>216</v>
      </c>
      <c r="C56" s="13">
        <v>2471</v>
      </c>
      <c r="D56" s="13">
        <v>10</v>
      </c>
      <c r="E56" s="13">
        <v>0.5</v>
      </c>
      <c r="F56" s="13" t="str">
        <f t="shared" si="1"/>
        <v/>
      </c>
      <c r="AE56" s="14" t="s">
        <v>614</v>
      </c>
      <c r="AG56" s="16" t="s">
        <v>241</v>
      </c>
      <c r="AH56" s="30"/>
    </row>
    <row r="57" spans="1:38">
      <c r="A57" s="69" t="s">
        <v>426</v>
      </c>
      <c r="B57" s="13" t="s">
        <v>216</v>
      </c>
      <c r="C57" s="13">
        <v>2471</v>
      </c>
      <c r="F57" s="13" t="str">
        <f t="shared" si="1"/>
        <v/>
      </c>
      <c r="AE57" s="14" t="s">
        <v>614</v>
      </c>
      <c r="AG57" s="16" t="s">
        <v>241</v>
      </c>
      <c r="AH57" s="30"/>
    </row>
    <row r="58" spans="1:38">
      <c r="A58" s="69" t="s">
        <v>425</v>
      </c>
      <c r="B58" s="13" t="s">
        <v>216</v>
      </c>
      <c r="C58" s="13">
        <v>2471</v>
      </c>
      <c r="D58" s="13">
        <v>10</v>
      </c>
      <c r="E58" s="13">
        <v>2</v>
      </c>
      <c r="F58" s="13" t="str">
        <f t="shared" si="1"/>
        <v/>
      </c>
      <c r="AE58" s="14" t="s">
        <v>614</v>
      </c>
      <c r="AG58" s="16" t="s">
        <v>241</v>
      </c>
    </row>
    <row r="59" spans="1:38">
      <c r="A59" s="69" t="s">
        <v>374</v>
      </c>
      <c r="B59" s="13" t="s">
        <v>216</v>
      </c>
      <c r="F59" s="13" t="str">
        <f t="shared" si="1"/>
        <v/>
      </c>
      <c r="AE59" t="s">
        <v>618</v>
      </c>
      <c r="AG59" s="16" t="s">
        <v>241</v>
      </c>
      <c r="AH59" s="30"/>
      <c r="AL59" s="17"/>
    </row>
    <row r="60" spans="1:38">
      <c r="A60" s="69" t="s">
        <v>303</v>
      </c>
      <c r="B60" s="13" t="s">
        <v>216</v>
      </c>
      <c r="C60" s="13">
        <v>2300</v>
      </c>
      <c r="F60" s="13" t="str">
        <f t="shared" si="1"/>
        <v/>
      </c>
      <c r="AE60" t="s">
        <v>618</v>
      </c>
      <c r="AG60" s="16" t="s">
        <v>241</v>
      </c>
      <c r="AH60" s="28" t="s">
        <v>304</v>
      </c>
    </row>
    <row r="61" spans="1:38">
      <c r="A61" s="69" t="s">
        <v>486</v>
      </c>
      <c r="B61" s="13" t="s">
        <v>3</v>
      </c>
      <c r="C61" s="13">
        <v>3049</v>
      </c>
      <c r="F61" s="13" t="str">
        <f t="shared" si="1"/>
        <v/>
      </c>
      <c r="AE61" s="14" t="s">
        <v>620</v>
      </c>
      <c r="AF61" s="13" t="s">
        <v>485</v>
      </c>
      <c r="AG61" s="16" t="s">
        <v>241</v>
      </c>
      <c r="AL61" s="17"/>
    </row>
    <row r="62" spans="1:38">
      <c r="A62" s="69" t="s">
        <v>488</v>
      </c>
      <c r="B62" s="13" t="s">
        <v>216</v>
      </c>
      <c r="F62" s="13" t="str">
        <f t="shared" si="1"/>
        <v/>
      </c>
      <c r="AE62" s="14" t="s">
        <v>620</v>
      </c>
      <c r="AF62" s="13" t="s">
        <v>485</v>
      </c>
      <c r="AG62" s="16" t="s">
        <v>241</v>
      </c>
      <c r="AH62" s="30"/>
      <c r="AL62" s="17"/>
    </row>
    <row r="63" spans="1:38">
      <c r="A63" s="69" t="s">
        <v>487</v>
      </c>
      <c r="B63" s="13" t="s">
        <v>80</v>
      </c>
      <c r="C63" s="13">
        <v>3035</v>
      </c>
      <c r="F63" s="13" t="str">
        <f t="shared" si="1"/>
        <v/>
      </c>
      <c r="AE63" s="14" t="s">
        <v>620</v>
      </c>
      <c r="AF63" s="13" t="s">
        <v>485</v>
      </c>
      <c r="AG63" s="16" t="s">
        <v>241</v>
      </c>
      <c r="AL63" s="17"/>
    </row>
    <row r="64" spans="1:38">
      <c r="A64" s="69" t="s">
        <v>373</v>
      </c>
      <c r="B64" s="13" t="s">
        <v>216</v>
      </c>
      <c r="F64" s="13" t="str">
        <f t="shared" si="1"/>
        <v/>
      </c>
      <c r="AE64" s="14" t="s">
        <v>620</v>
      </c>
      <c r="AF64" s="13" t="s">
        <v>485</v>
      </c>
      <c r="AG64" s="16" t="s">
        <v>241</v>
      </c>
      <c r="AH64" s="30"/>
      <c r="AL64" s="17"/>
    </row>
    <row r="65" spans="1:39">
      <c r="A65" s="69" t="s">
        <v>242</v>
      </c>
      <c r="B65" s="13" t="s">
        <v>216</v>
      </c>
      <c r="C65" s="13">
        <v>2300</v>
      </c>
      <c r="F65" s="13" t="str">
        <f t="shared" si="1"/>
        <v/>
      </c>
      <c r="AE65" s="14" t="s">
        <v>620</v>
      </c>
      <c r="AF65" s="13" t="s">
        <v>485</v>
      </c>
      <c r="AG65" s="16" t="s">
        <v>241</v>
      </c>
      <c r="AH65" s="30"/>
      <c r="AL65" s="17"/>
    </row>
    <row r="66" spans="1:39">
      <c r="A66" s="69" t="s">
        <v>446</v>
      </c>
      <c r="B66" s="13" t="s">
        <v>3</v>
      </c>
      <c r="D66" s="13">
        <v>10</v>
      </c>
      <c r="E66" s="13">
        <v>0.5</v>
      </c>
      <c r="F66" s="13" t="str">
        <f t="shared" si="1"/>
        <v/>
      </c>
      <c r="AE66" t="s">
        <v>345</v>
      </c>
      <c r="AG66" s="16" t="s">
        <v>447</v>
      </c>
      <c r="AL66" s="17"/>
    </row>
    <row r="67" spans="1:39">
      <c r="A67" s="69" t="s">
        <v>446</v>
      </c>
      <c r="B67" s="13" t="s">
        <v>80</v>
      </c>
      <c r="D67" s="13">
        <v>10</v>
      </c>
      <c r="E67" s="13">
        <v>1</v>
      </c>
      <c r="F67" s="13" t="str">
        <f t="shared" si="1"/>
        <v/>
      </c>
      <c r="AE67" t="s">
        <v>345</v>
      </c>
      <c r="AF67"/>
      <c r="AG67" s="16" t="s">
        <v>447</v>
      </c>
      <c r="AL67" s="17"/>
    </row>
    <row r="68" spans="1:39">
      <c r="A68" s="69" t="s">
        <v>406</v>
      </c>
      <c r="B68" s="13" t="s">
        <v>216</v>
      </c>
      <c r="C68" s="13">
        <v>2300</v>
      </c>
      <c r="D68" s="13">
        <v>30</v>
      </c>
      <c r="E68" s="13">
        <v>2</v>
      </c>
      <c r="AE68" s="14" t="s">
        <v>484</v>
      </c>
      <c r="AG68" s="16" t="s">
        <v>233</v>
      </c>
      <c r="AI68" s="13" t="s">
        <v>419</v>
      </c>
    </row>
    <row r="69" spans="1:39">
      <c r="A69" s="69" t="s">
        <v>407</v>
      </c>
      <c r="B69" s="13" t="s">
        <v>216</v>
      </c>
      <c r="D69" s="13">
        <v>20</v>
      </c>
      <c r="E69" s="13">
        <v>1</v>
      </c>
      <c r="AE69" s="14" t="s">
        <v>484</v>
      </c>
      <c r="AG69" s="16" t="s">
        <v>233</v>
      </c>
      <c r="AI69" s="13" t="s">
        <v>419</v>
      </c>
    </row>
    <row r="70" spans="1:39">
      <c r="A70" s="69" t="s">
        <v>236</v>
      </c>
      <c r="B70" s="13" t="s">
        <v>216</v>
      </c>
      <c r="C70" s="13">
        <v>2300</v>
      </c>
      <c r="D70" s="13">
        <v>10</v>
      </c>
      <c r="E70" s="13">
        <v>0</v>
      </c>
      <c r="F70" s="13" t="str">
        <f t="shared" ref="F70:F86" si="2">IF(AK70&gt;0,AK70,"")</f>
        <v/>
      </c>
      <c r="AE70" s="14" t="s">
        <v>484</v>
      </c>
      <c r="AG70" s="16" t="s">
        <v>233</v>
      </c>
    </row>
    <row r="71" spans="1:39">
      <c r="A71" s="69" t="s">
        <v>240</v>
      </c>
      <c r="B71" s="13" t="s">
        <v>216</v>
      </c>
      <c r="C71" s="13">
        <v>2300</v>
      </c>
      <c r="D71" s="13">
        <v>10</v>
      </c>
      <c r="F71" s="13" t="str">
        <f t="shared" si="2"/>
        <v/>
      </c>
      <c r="AE71" s="14" t="s">
        <v>484</v>
      </c>
      <c r="AG71" s="16" t="s">
        <v>233</v>
      </c>
      <c r="AL71" s="17"/>
    </row>
    <row r="72" spans="1:39">
      <c r="A72" s="69" t="s">
        <v>232</v>
      </c>
      <c r="B72" s="13" t="s">
        <v>216</v>
      </c>
      <c r="C72" s="13">
        <v>2300</v>
      </c>
      <c r="D72" s="13">
        <v>10</v>
      </c>
      <c r="F72" s="13" t="str">
        <f t="shared" si="2"/>
        <v/>
      </c>
      <c r="AE72" s="14" t="s">
        <v>484</v>
      </c>
      <c r="AG72" s="16" t="s">
        <v>233</v>
      </c>
    </row>
    <row r="73" spans="1:39">
      <c r="A73" s="69" t="s">
        <v>318</v>
      </c>
      <c r="B73" s="13" t="s">
        <v>216</v>
      </c>
      <c r="C73" s="13">
        <v>2300</v>
      </c>
      <c r="F73" s="13" t="str">
        <f t="shared" si="2"/>
        <v/>
      </c>
      <c r="AE73" s="14" t="s">
        <v>484</v>
      </c>
      <c r="AG73" s="16" t="s">
        <v>233</v>
      </c>
    </row>
    <row r="74" spans="1:39">
      <c r="A74" s="69" t="s">
        <v>239</v>
      </c>
      <c r="B74" s="13" t="s">
        <v>216</v>
      </c>
      <c r="C74" s="13">
        <v>2300</v>
      </c>
      <c r="D74" s="13">
        <v>10</v>
      </c>
      <c r="F74" s="13" t="str">
        <f t="shared" si="2"/>
        <v/>
      </c>
      <c r="AE74" s="14" t="s">
        <v>484</v>
      </c>
      <c r="AG74" s="16" t="s">
        <v>233</v>
      </c>
      <c r="AL74" s="17"/>
    </row>
    <row r="75" spans="1:39">
      <c r="A75" s="69" t="s">
        <v>235</v>
      </c>
      <c r="B75" s="13" t="s">
        <v>216</v>
      </c>
      <c r="C75" s="13">
        <v>2300</v>
      </c>
      <c r="D75" s="13">
        <v>10</v>
      </c>
      <c r="F75" s="13" t="str">
        <f t="shared" si="2"/>
        <v/>
      </c>
      <c r="AE75" s="14" t="s">
        <v>484</v>
      </c>
      <c r="AG75" s="16" t="s">
        <v>233</v>
      </c>
    </row>
    <row r="76" spans="1:39">
      <c r="A76" s="69" t="s">
        <v>217</v>
      </c>
      <c r="B76" s="13" t="s">
        <v>80</v>
      </c>
      <c r="C76" s="13">
        <v>3035</v>
      </c>
      <c r="F76" s="13" t="str">
        <f t="shared" si="2"/>
        <v/>
      </c>
      <c r="AE76" s="14" t="s">
        <v>484</v>
      </c>
      <c r="AG76" s="16" t="s">
        <v>233</v>
      </c>
      <c r="AL76" s="17"/>
    </row>
    <row r="77" spans="1:39">
      <c r="A77" s="69" t="s">
        <v>317</v>
      </c>
      <c r="B77" s="13" t="s">
        <v>216</v>
      </c>
      <c r="C77" s="13">
        <v>2300</v>
      </c>
      <c r="F77" s="13" t="str">
        <f t="shared" si="2"/>
        <v/>
      </c>
      <c r="AE77" s="14" t="s">
        <v>484</v>
      </c>
      <c r="AG77" s="16" t="s">
        <v>233</v>
      </c>
      <c r="AL77" s="17"/>
    </row>
    <row r="78" spans="1:39">
      <c r="A78" s="69" t="s">
        <v>237</v>
      </c>
      <c r="B78" s="13" t="s">
        <v>216</v>
      </c>
      <c r="C78" s="13">
        <v>2300</v>
      </c>
      <c r="F78" s="13" t="str">
        <f t="shared" si="2"/>
        <v/>
      </c>
      <c r="AE78" s="14" t="s">
        <v>484</v>
      </c>
      <c r="AG78" s="16" t="s">
        <v>233</v>
      </c>
    </row>
    <row r="79" spans="1:39">
      <c r="A79" s="69" t="s">
        <v>252</v>
      </c>
      <c r="B79" s="13" t="s">
        <v>80</v>
      </c>
      <c r="C79" s="13">
        <v>3050</v>
      </c>
      <c r="F79" s="13" t="str">
        <f t="shared" si="2"/>
        <v/>
      </c>
      <c r="AE79" s="14" t="s">
        <v>484</v>
      </c>
      <c r="AG79" s="16" t="s">
        <v>233</v>
      </c>
      <c r="AJ79" s="13">
        <f>+AI79*30</f>
        <v>0</v>
      </c>
      <c r="AK79" s="13">
        <f>ROUND(AJ79*1.3333333,0)</f>
        <v>0</v>
      </c>
      <c r="AL79" s="17" t="str">
        <f>IF(AK79=AM79, "","Problem")</f>
        <v/>
      </c>
      <c r="AM79" s="13">
        <f>+AN79*30</f>
        <v>0</v>
      </c>
    </row>
    <row r="80" spans="1:39">
      <c r="A80" s="69" t="s">
        <v>238</v>
      </c>
      <c r="B80" s="13" t="s">
        <v>216</v>
      </c>
      <c r="C80" s="13">
        <v>2300</v>
      </c>
      <c r="D80" s="13">
        <v>10</v>
      </c>
      <c r="F80" s="13" t="str">
        <f t="shared" si="2"/>
        <v/>
      </c>
      <c r="AE80" s="14" t="s">
        <v>484</v>
      </c>
      <c r="AG80" s="16" t="s">
        <v>233</v>
      </c>
      <c r="AL80" s="17"/>
    </row>
    <row r="81" spans="1:40">
      <c r="A81" s="69" t="s">
        <v>234</v>
      </c>
      <c r="B81" s="13" t="s">
        <v>216</v>
      </c>
      <c r="C81" s="13">
        <v>2300</v>
      </c>
      <c r="D81" s="13">
        <v>10</v>
      </c>
      <c r="F81" s="13" t="str">
        <f t="shared" si="2"/>
        <v/>
      </c>
      <c r="AE81" s="14" t="s">
        <v>484</v>
      </c>
      <c r="AG81" s="16" t="s">
        <v>233</v>
      </c>
    </row>
    <row r="82" spans="1:40">
      <c r="A82" s="69" t="s">
        <v>411</v>
      </c>
      <c r="B82" s="13" t="s">
        <v>216</v>
      </c>
      <c r="D82" s="13">
        <v>20</v>
      </c>
      <c r="E82" s="13">
        <v>1</v>
      </c>
      <c r="F82" s="13" t="str">
        <f t="shared" si="2"/>
        <v/>
      </c>
      <c r="AF82" s="13" t="s">
        <v>372</v>
      </c>
      <c r="AG82" s="16" t="s">
        <v>415</v>
      </c>
      <c r="AI82" s="13" t="s">
        <v>419</v>
      </c>
    </row>
    <row r="83" spans="1:40">
      <c r="A83" s="69" t="s">
        <v>405</v>
      </c>
      <c r="B83" s="13" t="s">
        <v>216</v>
      </c>
      <c r="D83" s="13">
        <v>20</v>
      </c>
      <c r="E83" s="13">
        <v>1</v>
      </c>
      <c r="F83" s="13" t="str">
        <f t="shared" si="2"/>
        <v/>
      </c>
      <c r="AF83" s="13" t="s">
        <v>372</v>
      </c>
      <c r="AG83" s="16" t="s">
        <v>415</v>
      </c>
      <c r="AI83" s="13" t="s">
        <v>419</v>
      </c>
    </row>
    <row r="84" spans="1:40">
      <c r="A84" s="69" t="s">
        <v>408</v>
      </c>
      <c r="B84" s="13" t="s">
        <v>216</v>
      </c>
      <c r="D84" s="13">
        <v>20</v>
      </c>
      <c r="E84" s="13">
        <v>1</v>
      </c>
      <c r="F84" s="13" t="str">
        <f t="shared" si="2"/>
        <v/>
      </c>
      <c r="AF84" s="13" t="s">
        <v>372</v>
      </c>
      <c r="AG84" s="16" t="s">
        <v>415</v>
      </c>
      <c r="AI84" s="13" t="s">
        <v>419</v>
      </c>
    </row>
    <row r="85" spans="1:40">
      <c r="A85" s="69" t="s">
        <v>412</v>
      </c>
      <c r="B85" s="13" t="s">
        <v>216</v>
      </c>
      <c r="D85" s="13">
        <v>20</v>
      </c>
      <c r="E85" s="13">
        <v>1</v>
      </c>
      <c r="F85" s="13" t="str">
        <f t="shared" si="2"/>
        <v/>
      </c>
      <c r="AF85" s="13" t="s">
        <v>372</v>
      </c>
      <c r="AG85" s="16" t="s">
        <v>415</v>
      </c>
      <c r="AI85" s="13" t="s">
        <v>419</v>
      </c>
    </row>
    <row r="86" spans="1:40">
      <c r="A86" s="69" t="s">
        <v>413</v>
      </c>
      <c r="B86" s="13" t="s">
        <v>216</v>
      </c>
      <c r="D86" s="13">
        <v>30</v>
      </c>
      <c r="E86" s="13">
        <v>1.5</v>
      </c>
      <c r="F86" s="13" t="str">
        <f t="shared" si="2"/>
        <v/>
      </c>
      <c r="AF86" s="13" t="s">
        <v>372</v>
      </c>
      <c r="AG86" s="16" t="s">
        <v>415</v>
      </c>
      <c r="AI86" s="13" t="s">
        <v>419</v>
      </c>
    </row>
    <row r="87" spans="1:40">
      <c r="A87" s="58" t="s">
        <v>449</v>
      </c>
      <c r="B87" s="13" t="s">
        <v>80</v>
      </c>
      <c r="D87" s="13">
        <v>70</v>
      </c>
      <c r="E87" s="13">
        <v>0.1</v>
      </c>
      <c r="AF87" s="13" t="s">
        <v>372</v>
      </c>
      <c r="AG87" s="16" t="s">
        <v>415</v>
      </c>
      <c r="AH87" s="13" t="s">
        <v>450</v>
      </c>
    </row>
    <row r="88" spans="1:40">
      <c r="A88" s="69" t="s">
        <v>409</v>
      </c>
      <c r="B88" s="13" t="s">
        <v>216</v>
      </c>
      <c r="D88" s="13">
        <v>20</v>
      </c>
      <c r="E88" s="13">
        <v>1</v>
      </c>
      <c r="F88" s="13" t="str">
        <f t="shared" ref="F88:F119" si="3">IF(AK88&gt;0,AK88,"")</f>
        <v/>
      </c>
      <c r="AF88" s="13" t="s">
        <v>372</v>
      </c>
      <c r="AG88" s="16" t="s">
        <v>415</v>
      </c>
      <c r="AI88" s="13" t="s">
        <v>419</v>
      </c>
    </row>
    <row r="89" spans="1:40">
      <c r="A89" s="69" t="s">
        <v>219</v>
      </c>
      <c r="B89" s="13" t="s">
        <v>3</v>
      </c>
      <c r="C89" s="13">
        <v>3049</v>
      </c>
      <c r="F89" s="13" t="str">
        <f t="shared" si="3"/>
        <v/>
      </c>
      <c r="AF89" s="13" t="s">
        <v>372</v>
      </c>
      <c r="AG89" s="16" t="s">
        <v>415</v>
      </c>
      <c r="AL89" s="17"/>
    </row>
    <row r="90" spans="1:40">
      <c r="A90" s="69" t="s">
        <v>219</v>
      </c>
      <c r="B90" s="13" t="s">
        <v>80</v>
      </c>
      <c r="C90" s="13">
        <v>3062</v>
      </c>
      <c r="F90" s="13" t="str">
        <f t="shared" si="3"/>
        <v/>
      </c>
      <c r="AF90" s="13" t="s">
        <v>372</v>
      </c>
      <c r="AG90" s="16" t="s">
        <v>415</v>
      </c>
      <c r="AL90" s="17"/>
    </row>
    <row r="91" spans="1:40">
      <c r="A91" s="69" t="s">
        <v>410</v>
      </c>
      <c r="B91" s="13" t="s">
        <v>216</v>
      </c>
      <c r="D91" s="13">
        <v>30</v>
      </c>
      <c r="E91" s="13">
        <v>1.5</v>
      </c>
      <c r="F91" s="13" t="str">
        <f t="shared" si="3"/>
        <v/>
      </c>
      <c r="AF91" s="13" t="s">
        <v>372</v>
      </c>
      <c r="AG91" s="16" t="s">
        <v>415</v>
      </c>
      <c r="AI91" s="13" t="s">
        <v>419</v>
      </c>
    </row>
    <row r="92" spans="1:40">
      <c r="A92" s="69" t="s">
        <v>186</v>
      </c>
      <c r="B92" s="13" t="s">
        <v>80</v>
      </c>
      <c r="C92" s="13">
        <v>2460</v>
      </c>
      <c r="F92" s="13">
        <f t="shared" si="3"/>
        <v>600</v>
      </c>
      <c r="AF92" s="13" t="s">
        <v>310</v>
      </c>
      <c r="AG92" s="16" t="s">
        <v>177</v>
      </c>
      <c r="AH92" s="28" t="s">
        <v>211</v>
      </c>
      <c r="AI92" s="13">
        <v>15</v>
      </c>
      <c r="AJ92" s="13">
        <f t="shared" ref="AJ92:AJ97" si="4">+AI92*30</f>
        <v>450</v>
      </c>
      <c r="AK92" s="13">
        <f>ROUND(AJ92*1.3333333,0)</f>
        <v>600</v>
      </c>
      <c r="AL92" s="17" t="str">
        <f t="shared" ref="AL92:AL97" si="5">IF(AK92=AM92, "","Problem")</f>
        <v/>
      </c>
      <c r="AM92" s="13">
        <f t="shared" ref="AM92:AM97" si="6">+AN92*30</f>
        <v>600</v>
      </c>
      <c r="AN92" s="13">
        <v>20</v>
      </c>
    </row>
    <row r="93" spans="1:40">
      <c r="A93" s="69" t="s">
        <v>183</v>
      </c>
      <c r="B93" s="13" t="s">
        <v>80</v>
      </c>
      <c r="C93" s="13">
        <v>2300</v>
      </c>
      <c r="F93" s="13">
        <f t="shared" si="3"/>
        <v>960</v>
      </c>
      <c r="AF93" s="13" t="s">
        <v>310</v>
      </c>
      <c r="AG93" s="16" t="s">
        <v>177</v>
      </c>
      <c r="AH93" s="28" t="s">
        <v>211</v>
      </c>
      <c r="AI93" s="13">
        <v>24</v>
      </c>
      <c r="AJ93" s="13">
        <f t="shared" si="4"/>
        <v>720</v>
      </c>
      <c r="AK93" s="13">
        <f>ROUND(AJ93*1.3333333,0)</f>
        <v>960</v>
      </c>
      <c r="AL93" s="17" t="str">
        <f t="shared" si="5"/>
        <v/>
      </c>
      <c r="AM93" s="13">
        <f t="shared" si="6"/>
        <v>960</v>
      </c>
      <c r="AN93" s="13">
        <v>32</v>
      </c>
    </row>
    <row r="94" spans="1:40">
      <c r="A94" s="69" t="s">
        <v>187</v>
      </c>
      <c r="B94" s="13" t="s">
        <v>80</v>
      </c>
      <c r="C94" s="13">
        <v>2500</v>
      </c>
      <c r="F94" s="13">
        <f t="shared" si="3"/>
        <v>360</v>
      </c>
      <c r="AF94" s="13" t="s">
        <v>310</v>
      </c>
      <c r="AG94" s="16" t="s">
        <v>177</v>
      </c>
      <c r="AH94" s="28" t="s">
        <v>211</v>
      </c>
      <c r="AI94" s="13">
        <v>9</v>
      </c>
      <c r="AJ94" s="13">
        <f t="shared" si="4"/>
        <v>270</v>
      </c>
      <c r="AK94" s="13">
        <f>ROUND(AJ94*1.3333333,0)</f>
        <v>360</v>
      </c>
      <c r="AL94" s="17" t="str">
        <f t="shared" si="5"/>
        <v/>
      </c>
      <c r="AM94" s="13">
        <f t="shared" si="6"/>
        <v>360</v>
      </c>
      <c r="AN94" s="13">
        <v>12</v>
      </c>
    </row>
    <row r="95" spans="1:40">
      <c r="A95" s="69" t="s">
        <v>185</v>
      </c>
      <c r="B95" s="13" t="s">
        <v>80</v>
      </c>
      <c r="C95" s="13">
        <v>2250</v>
      </c>
      <c r="F95" s="13">
        <f t="shared" si="3"/>
        <v>720</v>
      </c>
      <c r="AF95" s="13" t="s">
        <v>310</v>
      </c>
      <c r="AG95" s="16" t="s">
        <v>177</v>
      </c>
      <c r="AH95" s="28" t="s">
        <v>211</v>
      </c>
      <c r="AI95" s="13">
        <v>18</v>
      </c>
      <c r="AJ95" s="13">
        <f t="shared" si="4"/>
        <v>540</v>
      </c>
      <c r="AK95" s="13">
        <f>ROUND(AJ95*1.3333333,0)</f>
        <v>720</v>
      </c>
      <c r="AL95" s="17" t="str">
        <f t="shared" si="5"/>
        <v/>
      </c>
      <c r="AM95" s="13">
        <f t="shared" si="6"/>
        <v>720</v>
      </c>
      <c r="AN95" s="13">
        <v>24</v>
      </c>
    </row>
    <row r="96" spans="1:40">
      <c r="A96" s="69" t="s">
        <v>193</v>
      </c>
      <c r="B96" s="13" t="s">
        <v>3</v>
      </c>
      <c r="C96" s="13">
        <v>3049</v>
      </c>
      <c r="F96" s="13">
        <f t="shared" si="3"/>
        <v>900</v>
      </c>
      <c r="AF96" s="13" t="s">
        <v>310</v>
      </c>
      <c r="AG96" s="16" t="s">
        <v>177</v>
      </c>
      <c r="AH96" s="28" t="s">
        <v>179</v>
      </c>
      <c r="AI96" s="13">
        <v>22</v>
      </c>
      <c r="AJ96" s="13">
        <f t="shared" si="4"/>
        <v>660</v>
      </c>
      <c r="AK96" s="13">
        <v>900</v>
      </c>
      <c r="AL96" s="17" t="str">
        <f t="shared" si="5"/>
        <v/>
      </c>
      <c r="AM96" s="13">
        <f t="shared" si="6"/>
        <v>900</v>
      </c>
      <c r="AN96" s="13">
        <v>30</v>
      </c>
    </row>
    <row r="97" spans="1:40">
      <c r="A97" s="69" t="s">
        <v>193</v>
      </c>
      <c r="B97" s="13" t="s">
        <v>80</v>
      </c>
      <c r="C97" s="13">
        <v>3040</v>
      </c>
      <c r="F97" s="13">
        <f t="shared" si="3"/>
        <v>900</v>
      </c>
      <c r="AF97" s="13" t="s">
        <v>310</v>
      </c>
      <c r="AG97" s="16" t="s">
        <v>177</v>
      </c>
      <c r="AH97" s="28" t="s">
        <v>184</v>
      </c>
      <c r="AI97" s="13">
        <v>22</v>
      </c>
      <c r="AJ97" s="13">
        <f t="shared" si="4"/>
        <v>660</v>
      </c>
      <c r="AK97" s="13">
        <v>900</v>
      </c>
      <c r="AL97" s="17" t="str">
        <f t="shared" si="5"/>
        <v/>
      </c>
      <c r="AM97" s="13">
        <f t="shared" si="6"/>
        <v>900</v>
      </c>
      <c r="AN97" s="13">
        <v>30</v>
      </c>
    </row>
    <row r="98" spans="1:40">
      <c r="A98" s="69" t="s">
        <v>311</v>
      </c>
      <c r="B98" s="13" t="s">
        <v>3</v>
      </c>
      <c r="C98" s="13">
        <v>3068</v>
      </c>
      <c r="F98" s="13" t="str">
        <f t="shared" si="3"/>
        <v/>
      </c>
      <c r="AF98" s="13" t="s">
        <v>310</v>
      </c>
      <c r="AG98" s="16" t="s">
        <v>177</v>
      </c>
      <c r="AH98" s="28" t="s">
        <v>184</v>
      </c>
    </row>
    <row r="99" spans="1:40">
      <c r="A99" s="69" t="s">
        <v>312</v>
      </c>
      <c r="B99" s="13" t="s">
        <v>80</v>
      </c>
      <c r="C99" s="13">
        <v>3061</v>
      </c>
      <c r="F99" s="13" t="str">
        <f t="shared" si="3"/>
        <v/>
      </c>
      <c r="AF99" s="13" t="s">
        <v>310</v>
      </c>
      <c r="AG99" s="16" t="s">
        <v>177</v>
      </c>
      <c r="AH99" s="28" t="s">
        <v>184</v>
      </c>
    </row>
    <row r="100" spans="1:40">
      <c r="A100" s="69" t="s">
        <v>266</v>
      </c>
      <c r="B100" s="13" t="s">
        <v>3</v>
      </c>
      <c r="C100" s="13">
        <v>3059</v>
      </c>
      <c r="F100" s="13" t="str">
        <f t="shared" si="3"/>
        <v/>
      </c>
      <c r="AF100" s="13" t="s">
        <v>310</v>
      </c>
      <c r="AG100" s="16" t="s">
        <v>177</v>
      </c>
    </row>
    <row r="101" spans="1:40">
      <c r="A101" s="69" t="s">
        <v>271</v>
      </c>
      <c r="B101" s="13" t="s">
        <v>3</v>
      </c>
      <c r="C101" s="13">
        <v>3059</v>
      </c>
      <c r="F101" s="13" t="str">
        <f t="shared" si="3"/>
        <v/>
      </c>
      <c r="AF101" s="13" t="s">
        <v>310</v>
      </c>
      <c r="AG101" s="16" t="s">
        <v>177</v>
      </c>
      <c r="AH101" s="28" t="s">
        <v>184</v>
      </c>
    </row>
    <row r="102" spans="1:40">
      <c r="A102" s="69" t="s">
        <v>267</v>
      </c>
      <c r="B102" s="13" t="s">
        <v>3</v>
      </c>
      <c r="C102" s="13">
        <v>3059</v>
      </c>
      <c r="F102" s="13" t="str">
        <f t="shared" si="3"/>
        <v/>
      </c>
      <c r="AF102" s="13" t="s">
        <v>310</v>
      </c>
      <c r="AG102" s="16" t="s">
        <v>177</v>
      </c>
    </row>
    <row r="103" spans="1:40">
      <c r="A103" s="69" t="s">
        <v>268</v>
      </c>
      <c r="B103" s="13" t="s">
        <v>3</v>
      </c>
      <c r="C103" s="13">
        <v>3059</v>
      </c>
      <c r="F103" s="13" t="str">
        <f t="shared" si="3"/>
        <v/>
      </c>
      <c r="AF103" s="13" t="s">
        <v>310</v>
      </c>
      <c r="AG103" s="16" t="s">
        <v>177</v>
      </c>
    </row>
    <row r="104" spans="1:40">
      <c r="A104" s="69" t="s">
        <v>181</v>
      </c>
      <c r="B104" s="13" t="s">
        <v>3</v>
      </c>
      <c r="C104" s="13">
        <v>3049</v>
      </c>
      <c r="F104" s="13">
        <f t="shared" si="3"/>
        <v>720</v>
      </c>
      <c r="AF104" s="13" t="s">
        <v>310</v>
      </c>
      <c r="AG104" s="16" t="s">
        <v>177</v>
      </c>
      <c r="AH104" s="28" t="s">
        <v>179</v>
      </c>
      <c r="AI104" s="13">
        <v>18</v>
      </c>
      <c r="AJ104" s="13">
        <f t="shared" ref="AJ104:AJ111" si="7">+AI104*30</f>
        <v>540</v>
      </c>
      <c r="AK104" s="13">
        <f>ROUND(AJ104*1.3333333,0)</f>
        <v>720</v>
      </c>
      <c r="AL104" s="17" t="str">
        <f t="shared" ref="AL104:AL111" si="8">IF(AK104=AM104, "","Problem")</f>
        <v/>
      </c>
      <c r="AM104" s="13">
        <f t="shared" ref="AM104:AM111" si="9">+AN104*30</f>
        <v>720</v>
      </c>
      <c r="AN104" s="13">
        <v>24</v>
      </c>
    </row>
    <row r="105" spans="1:40">
      <c r="A105" s="69" t="s">
        <v>181</v>
      </c>
      <c r="B105" s="13" t="s">
        <v>80</v>
      </c>
      <c r="C105" s="13">
        <v>3035</v>
      </c>
      <c r="F105" s="13">
        <f t="shared" si="3"/>
        <v>720</v>
      </c>
      <c r="AF105" s="13" t="s">
        <v>310</v>
      </c>
      <c r="AG105" s="16" t="s">
        <v>177</v>
      </c>
      <c r="AH105" s="28" t="s">
        <v>179</v>
      </c>
      <c r="AI105" s="13">
        <v>18</v>
      </c>
      <c r="AJ105" s="13">
        <f t="shared" si="7"/>
        <v>540</v>
      </c>
      <c r="AK105" s="13">
        <f>ROUND(AJ105*1.3333333,0)</f>
        <v>720</v>
      </c>
      <c r="AL105" s="17" t="str">
        <f t="shared" si="8"/>
        <v/>
      </c>
      <c r="AM105" s="13">
        <f t="shared" si="9"/>
        <v>720</v>
      </c>
      <c r="AN105" s="13">
        <v>24</v>
      </c>
    </row>
    <row r="106" spans="1:40">
      <c r="A106" s="69" t="s">
        <v>182</v>
      </c>
      <c r="B106" s="13" t="s">
        <v>3</v>
      </c>
      <c r="C106" s="13">
        <v>3049</v>
      </c>
      <c r="F106" s="13">
        <f t="shared" si="3"/>
        <v>480</v>
      </c>
      <c r="AF106" s="13" t="s">
        <v>310</v>
      </c>
      <c r="AG106" s="16" t="s">
        <v>177</v>
      </c>
      <c r="AH106" s="28" t="s">
        <v>179</v>
      </c>
      <c r="AI106" s="13">
        <v>12</v>
      </c>
      <c r="AJ106" s="13">
        <f t="shared" si="7"/>
        <v>360</v>
      </c>
      <c r="AK106" s="13">
        <f>ROUND(AJ106*1.3333333,0)</f>
        <v>480</v>
      </c>
      <c r="AL106" s="17" t="str">
        <f t="shared" si="8"/>
        <v/>
      </c>
      <c r="AM106" s="13">
        <f t="shared" si="9"/>
        <v>480</v>
      </c>
      <c r="AN106" s="13">
        <v>16</v>
      </c>
    </row>
    <row r="107" spans="1:40">
      <c r="A107" s="69" t="s">
        <v>182</v>
      </c>
      <c r="B107" s="13" t="s">
        <v>80</v>
      </c>
      <c r="C107" s="13">
        <v>3058</v>
      </c>
      <c r="F107" s="13">
        <f t="shared" si="3"/>
        <v>480</v>
      </c>
      <c r="AF107" s="13" t="s">
        <v>310</v>
      </c>
      <c r="AG107" s="16" t="s">
        <v>177</v>
      </c>
      <c r="AH107" s="28" t="s">
        <v>179</v>
      </c>
      <c r="AI107" s="13">
        <v>12</v>
      </c>
      <c r="AJ107" s="13">
        <f t="shared" si="7"/>
        <v>360</v>
      </c>
      <c r="AK107" s="13">
        <f>ROUND(AJ107*1.3333333,0)</f>
        <v>480</v>
      </c>
      <c r="AL107" s="17" t="str">
        <f t="shared" si="8"/>
        <v/>
      </c>
      <c r="AM107" s="13">
        <f t="shared" si="9"/>
        <v>480</v>
      </c>
      <c r="AN107" s="13">
        <v>16</v>
      </c>
    </row>
    <row r="108" spans="1:40">
      <c r="A108" s="69" t="s">
        <v>178</v>
      </c>
      <c r="B108" s="13" t="s">
        <v>3</v>
      </c>
      <c r="C108" s="13">
        <v>3049</v>
      </c>
      <c r="F108" s="13">
        <f t="shared" si="3"/>
        <v>1200</v>
      </c>
      <c r="AF108" s="13" t="s">
        <v>310</v>
      </c>
      <c r="AG108" s="16" t="s">
        <v>177</v>
      </c>
      <c r="AH108" s="28" t="s">
        <v>179</v>
      </c>
      <c r="AI108" s="13">
        <v>30</v>
      </c>
      <c r="AJ108" s="13">
        <f t="shared" si="7"/>
        <v>900</v>
      </c>
      <c r="AK108" s="13">
        <v>1200</v>
      </c>
      <c r="AL108" s="17" t="str">
        <f t="shared" si="8"/>
        <v/>
      </c>
      <c r="AM108" s="13">
        <f t="shared" si="9"/>
        <v>1200</v>
      </c>
      <c r="AN108" s="13">
        <v>40</v>
      </c>
    </row>
    <row r="109" spans="1:40">
      <c r="A109" s="69" t="s">
        <v>178</v>
      </c>
      <c r="B109" s="13" t="s">
        <v>80</v>
      </c>
      <c r="C109" s="13">
        <v>3058</v>
      </c>
      <c r="F109" s="13">
        <f t="shared" si="3"/>
        <v>1080</v>
      </c>
      <c r="AF109" s="13" t="s">
        <v>310</v>
      </c>
      <c r="AG109" s="16" t="s">
        <v>177</v>
      </c>
      <c r="AH109" s="28" t="s">
        <v>179</v>
      </c>
      <c r="AI109" s="13">
        <v>27</v>
      </c>
      <c r="AJ109" s="13">
        <f t="shared" si="7"/>
        <v>810</v>
      </c>
      <c r="AK109" s="13">
        <f>ROUND(AJ109*1.3333333,0)</f>
        <v>1080</v>
      </c>
      <c r="AL109" s="17" t="str">
        <f t="shared" si="8"/>
        <v/>
      </c>
      <c r="AM109" s="13">
        <f t="shared" si="9"/>
        <v>1080</v>
      </c>
      <c r="AN109" s="13">
        <v>36</v>
      </c>
    </row>
    <row r="110" spans="1:40">
      <c r="A110" s="69" t="s">
        <v>180</v>
      </c>
      <c r="B110" s="13" t="s">
        <v>3</v>
      </c>
      <c r="C110" s="13">
        <v>3049</v>
      </c>
      <c r="F110" s="13">
        <f t="shared" si="3"/>
        <v>900</v>
      </c>
      <c r="AF110" s="13" t="s">
        <v>310</v>
      </c>
      <c r="AG110" s="16" t="s">
        <v>177</v>
      </c>
      <c r="AH110" s="28" t="s">
        <v>179</v>
      </c>
      <c r="AI110" s="13">
        <v>24</v>
      </c>
      <c r="AJ110" s="13">
        <f t="shared" si="7"/>
        <v>720</v>
      </c>
      <c r="AK110" s="13">
        <v>900</v>
      </c>
      <c r="AL110" s="17" t="str">
        <f t="shared" si="8"/>
        <v/>
      </c>
      <c r="AM110" s="13">
        <f t="shared" si="9"/>
        <v>900</v>
      </c>
      <c r="AN110" s="13">
        <v>30</v>
      </c>
    </row>
    <row r="111" spans="1:40">
      <c r="A111" s="69" t="s">
        <v>180</v>
      </c>
      <c r="B111" s="13" t="s">
        <v>80</v>
      </c>
      <c r="C111" s="13">
        <v>3058</v>
      </c>
      <c r="F111" s="13">
        <f t="shared" si="3"/>
        <v>840</v>
      </c>
      <c r="AF111" s="13" t="s">
        <v>310</v>
      </c>
      <c r="AG111" s="16" t="s">
        <v>177</v>
      </c>
      <c r="AH111" s="28" t="s">
        <v>179</v>
      </c>
      <c r="AI111" s="13">
        <v>21</v>
      </c>
      <c r="AJ111" s="13">
        <f t="shared" si="7"/>
        <v>630</v>
      </c>
      <c r="AK111" s="13">
        <f>ROUND(AJ111*1.3333333,0)</f>
        <v>840</v>
      </c>
      <c r="AL111" s="17" t="str">
        <f t="shared" si="8"/>
        <v/>
      </c>
      <c r="AM111" s="13">
        <f t="shared" si="9"/>
        <v>840</v>
      </c>
      <c r="AN111" s="13">
        <v>28</v>
      </c>
    </row>
    <row r="112" spans="1:40">
      <c r="A112" s="69" t="s">
        <v>257</v>
      </c>
      <c r="B112" s="13" t="s">
        <v>80</v>
      </c>
      <c r="C112" s="13">
        <v>3068</v>
      </c>
      <c r="F112" s="13" t="str">
        <f t="shared" si="3"/>
        <v/>
      </c>
      <c r="AF112" s="13" t="s">
        <v>310</v>
      </c>
      <c r="AG112" s="16" t="s">
        <v>177</v>
      </c>
      <c r="AH112" s="28" t="s">
        <v>184</v>
      </c>
    </row>
    <row r="113" spans="1:40">
      <c r="A113" s="69" t="s">
        <v>258</v>
      </c>
      <c r="B113" s="13" t="s">
        <v>80</v>
      </c>
      <c r="C113" s="13">
        <v>3068</v>
      </c>
      <c r="F113" s="13" t="str">
        <f t="shared" si="3"/>
        <v/>
      </c>
      <c r="AF113" s="13" t="s">
        <v>310</v>
      </c>
      <c r="AG113" s="16" t="s">
        <v>177</v>
      </c>
      <c r="AH113" s="28" t="s">
        <v>184</v>
      </c>
    </row>
    <row r="114" spans="1:40">
      <c r="A114" s="69" t="s">
        <v>313</v>
      </c>
      <c r="B114" s="13" t="s">
        <v>80</v>
      </c>
      <c r="C114" s="13">
        <v>3056</v>
      </c>
      <c r="F114" s="13" t="str">
        <f t="shared" si="3"/>
        <v/>
      </c>
      <c r="AF114" s="13" t="s">
        <v>310</v>
      </c>
      <c r="AG114" s="16" t="s">
        <v>177</v>
      </c>
      <c r="AH114" s="28" t="s">
        <v>184</v>
      </c>
    </row>
    <row r="115" spans="1:40">
      <c r="A115" s="69" t="s">
        <v>272</v>
      </c>
      <c r="B115" s="13" t="s">
        <v>3</v>
      </c>
      <c r="C115" s="13">
        <v>3060</v>
      </c>
      <c r="F115" s="13" t="str">
        <f t="shared" si="3"/>
        <v/>
      </c>
      <c r="AF115" s="13" t="s">
        <v>310</v>
      </c>
      <c r="AG115" s="16" t="s">
        <v>177</v>
      </c>
      <c r="AH115" s="28" t="s">
        <v>184</v>
      </c>
    </row>
    <row r="116" spans="1:40">
      <c r="A116" s="69" t="s">
        <v>176</v>
      </c>
      <c r="B116" s="13" t="s">
        <v>3</v>
      </c>
      <c r="C116" s="13">
        <v>3049</v>
      </c>
      <c r="F116" s="13">
        <f t="shared" si="3"/>
        <v>120</v>
      </c>
      <c r="AF116" s="13" t="s">
        <v>310</v>
      </c>
      <c r="AG116" s="16" t="s">
        <v>177</v>
      </c>
      <c r="AI116" s="13">
        <v>3</v>
      </c>
      <c r="AJ116" s="13">
        <f>+AI116*30</f>
        <v>90</v>
      </c>
      <c r="AK116" s="13">
        <v>120</v>
      </c>
      <c r="AL116" s="17" t="str">
        <f>IF(AK116=AM116, "","Problem")</f>
        <v/>
      </c>
      <c r="AM116" s="13">
        <f>+AN116*30</f>
        <v>120</v>
      </c>
      <c r="AN116" s="13">
        <v>4</v>
      </c>
    </row>
    <row r="117" spans="1:40">
      <c r="A117" s="69" t="s">
        <v>176</v>
      </c>
      <c r="B117" s="13" t="s">
        <v>80</v>
      </c>
      <c r="C117" s="13">
        <v>2300</v>
      </c>
      <c r="F117" s="13">
        <f t="shared" si="3"/>
        <v>120</v>
      </c>
      <c r="AF117" s="13" t="s">
        <v>310</v>
      </c>
      <c r="AG117" s="16" t="s">
        <v>177</v>
      </c>
      <c r="AH117" s="28" t="s">
        <v>184</v>
      </c>
      <c r="AI117" s="13">
        <v>3</v>
      </c>
      <c r="AJ117" s="13">
        <f>+AI117*30</f>
        <v>90</v>
      </c>
      <c r="AK117" s="13">
        <f>ROUND(AJ117*1.3333333,0)</f>
        <v>120</v>
      </c>
      <c r="AL117" s="17" t="str">
        <f>IF(AK117=AM117, "","Problem")</f>
        <v/>
      </c>
      <c r="AM117" s="13">
        <f>+AN117*30</f>
        <v>120</v>
      </c>
      <c r="AN117" s="13">
        <v>4</v>
      </c>
    </row>
    <row r="118" spans="1:40">
      <c r="A118" s="69" t="s">
        <v>259</v>
      </c>
      <c r="B118" s="13" t="s">
        <v>80</v>
      </c>
      <c r="C118" s="13">
        <v>3062</v>
      </c>
      <c r="F118" s="13" t="str">
        <f t="shared" si="3"/>
        <v/>
      </c>
      <c r="AF118" s="13" t="s">
        <v>310</v>
      </c>
      <c r="AG118" s="16" t="s">
        <v>177</v>
      </c>
      <c r="AH118" s="28" t="s">
        <v>184</v>
      </c>
    </row>
    <row r="119" spans="1:40">
      <c r="A119" s="69" t="s">
        <v>260</v>
      </c>
      <c r="B119" s="13" t="s">
        <v>80</v>
      </c>
      <c r="C119" s="13">
        <v>3062</v>
      </c>
      <c r="F119" s="13" t="str">
        <f t="shared" si="3"/>
        <v/>
      </c>
      <c r="AF119" s="13" t="s">
        <v>310</v>
      </c>
      <c r="AG119" s="16" t="s">
        <v>177</v>
      </c>
      <c r="AH119" s="28" t="s">
        <v>184</v>
      </c>
    </row>
    <row r="120" spans="1:40">
      <c r="A120" s="69" t="s">
        <v>190</v>
      </c>
      <c r="B120" s="13" t="s">
        <v>3</v>
      </c>
      <c r="C120" s="13">
        <v>3049</v>
      </c>
      <c r="F120" s="13">
        <f t="shared" ref="F120:F151" si="10">IF(AK120&gt;0,AK120,"")</f>
        <v>720</v>
      </c>
      <c r="AF120" s="13" t="s">
        <v>310</v>
      </c>
      <c r="AG120" s="16" t="s">
        <v>177</v>
      </c>
      <c r="AH120" s="28" t="s">
        <v>184</v>
      </c>
      <c r="AI120" s="13">
        <v>18</v>
      </c>
      <c r="AJ120" s="13">
        <f t="shared" ref="AJ120:AJ127" si="11">+AI120*30</f>
        <v>540</v>
      </c>
      <c r="AK120" s="13">
        <f>ROUND(AJ120*1.3333333,0)</f>
        <v>720</v>
      </c>
      <c r="AL120" s="17" t="str">
        <f t="shared" ref="AL120:AL127" si="12">IF(AK120=AM120, "","Problem")</f>
        <v/>
      </c>
      <c r="AM120" s="13">
        <f t="shared" ref="AM120:AM127" si="13">+AN120*30</f>
        <v>720</v>
      </c>
      <c r="AN120" s="13">
        <v>24</v>
      </c>
    </row>
    <row r="121" spans="1:40">
      <c r="A121" s="69" t="s">
        <v>190</v>
      </c>
      <c r="B121" s="13" t="s">
        <v>80</v>
      </c>
      <c r="C121" s="13">
        <v>3057</v>
      </c>
      <c r="F121" s="13">
        <f t="shared" si="10"/>
        <v>720</v>
      </c>
      <c r="AF121" s="13" t="s">
        <v>310</v>
      </c>
      <c r="AG121" s="16" t="s">
        <v>177</v>
      </c>
      <c r="AH121" s="28" t="s">
        <v>184</v>
      </c>
      <c r="AI121" s="13">
        <v>18</v>
      </c>
      <c r="AJ121" s="13">
        <f t="shared" si="11"/>
        <v>540</v>
      </c>
      <c r="AK121" s="13">
        <f>ROUND(AJ121*1.3333333,0)</f>
        <v>720</v>
      </c>
      <c r="AL121" s="17" t="str">
        <f t="shared" si="12"/>
        <v/>
      </c>
      <c r="AM121" s="13">
        <f t="shared" si="13"/>
        <v>720</v>
      </c>
      <c r="AN121" s="13">
        <v>24</v>
      </c>
    </row>
    <row r="122" spans="1:40">
      <c r="A122" s="69" t="s">
        <v>188</v>
      </c>
      <c r="B122" s="13" t="s">
        <v>3</v>
      </c>
      <c r="C122" s="13">
        <v>3049</v>
      </c>
      <c r="F122" s="13">
        <f t="shared" si="10"/>
        <v>1080</v>
      </c>
      <c r="AF122" s="13" t="s">
        <v>310</v>
      </c>
      <c r="AG122" s="16" t="s">
        <v>177</v>
      </c>
      <c r="AH122" s="28" t="s">
        <v>184</v>
      </c>
      <c r="AI122" s="13">
        <v>27</v>
      </c>
      <c r="AJ122" s="13">
        <f t="shared" si="11"/>
        <v>810</v>
      </c>
      <c r="AK122" s="13">
        <f>ROUND(AJ122*1.3333333,0)</f>
        <v>1080</v>
      </c>
      <c r="AL122" s="17" t="str">
        <f t="shared" si="12"/>
        <v/>
      </c>
      <c r="AM122" s="13">
        <f t="shared" si="13"/>
        <v>1080</v>
      </c>
      <c r="AN122" s="13">
        <v>36</v>
      </c>
    </row>
    <row r="123" spans="1:40">
      <c r="A123" s="69" t="s">
        <v>188</v>
      </c>
      <c r="B123" s="13" t="s">
        <v>80</v>
      </c>
      <c r="C123" s="13">
        <v>3057</v>
      </c>
      <c r="F123" s="13">
        <f t="shared" si="10"/>
        <v>1020</v>
      </c>
      <c r="AF123" s="13" t="s">
        <v>310</v>
      </c>
      <c r="AG123" s="16" t="s">
        <v>177</v>
      </c>
      <c r="AH123" s="28" t="s">
        <v>184</v>
      </c>
      <c r="AI123" s="13">
        <v>25</v>
      </c>
      <c r="AJ123" s="13">
        <f t="shared" si="11"/>
        <v>750</v>
      </c>
      <c r="AK123" s="13">
        <v>1020</v>
      </c>
      <c r="AL123" s="17" t="str">
        <f t="shared" si="12"/>
        <v/>
      </c>
      <c r="AM123" s="13">
        <f t="shared" si="13"/>
        <v>1020</v>
      </c>
      <c r="AN123" s="13">
        <v>34</v>
      </c>
    </row>
    <row r="124" spans="1:40">
      <c r="A124" s="69" t="s">
        <v>191</v>
      </c>
      <c r="B124" s="13" t="s">
        <v>3</v>
      </c>
      <c r="C124" s="13">
        <v>3049</v>
      </c>
      <c r="F124" s="13">
        <f t="shared" si="10"/>
        <v>480</v>
      </c>
      <c r="AF124" s="13" t="s">
        <v>310</v>
      </c>
      <c r="AG124" s="16" t="s">
        <v>177</v>
      </c>
      <c r="AH124" s="28" t="s">
        <v>184</v>
      </c>
      <c r="AI124" s="13">
        <v>12</v>
      </c>
      <c r="AJ124" s="13">
        <f t="shared" si="11"/>
        <v>360</v>
      </c>
      <c r="AK124" s="13">
        <f>ROUND(AJ124*1.3333333,0)</f>
        <v>480</v>
      </c>
      <c r="AL124" s="17" t="str">
        <f t="shared" si="12"/>
        <v/>
      </c>
      <c r="AM124" s="13">
        <f t="shared" si="13"/>
        <v>480</v>
      </c>
      <c r="AN124" s="13">
        <v>16</v>
      </c>
    </row>
    <row r="125" spans="1:40">
      <c r="A125" s="69" t="s">
        <v>191</v>
      </c>
      <c r="B125" s="13" t="s">
        <v>80</v>
      </c>
      <c r="C125" s="13">
        <v>3060</v>
      </c>
      <c r="F125" s="13">
        <f t="shared" si="10"/>
        <v>420</v>
      </c>
      <c r="AF125" s="13" t="s">
        <v>310</v>
      </c>
      <c r="AG125" s="16" t="s">
        <v>177</v>
      </c>
      <c r="AH125" s="28" t="s">
        <v>184</v>
      </c>
      <c r="AI125" s="13">
        <v>10</v>
      </c>
      <c r="AJ125" s="13">
        <f t="shared" si="11"/>
        <v>300</v>
      </c>
      <c r="AK125" s="13">
        <v>420</v>
      </c>
      <c r="AL125" s="17" t="str">
        <f t="shared" si="12"/>
        <v/>
      </c>
      <c r="AM125" s="13">
        <f t="shared" si="13"/>
        <v>420</v>
      </c>
      <c r="AN125" s="13">
        <v>14</v>
      </c>
    </row>
    <row r="126" spans="1:40">
      <c r="A126" s="69" t="s">
        <v>189</v>
      </c>
      <c r="B126" s="13" t="s">
        <v>3</v>
      </c>
      <c r="C126" s="13">
        <v>3049</v>
      </c>
      <c r="F126" s="13">
        <f t="shared" si="10"/>
        <v>840</v>
      </c>
      <c r="AF126" s="13" t="s">
        <v>310</v>
      </c>
      <c r="AG126" s="16" t="s">
        <v>177</v>
      </c>
      <c r="AH126" s="28" t="s">
        <v>184</v>
      </c>
      <c r="AI126" s="13">
        <v>21</v>
      </c>
      <c r="AJ126" s="13">
        <f t="shared" si="11"/>
        <v>630</v>
      </c>
      <c r="AK126" s="13">
        <f>ROUND(AJ126*1.3333333,0)</f>
        <v>840</v>
      </c>
      <c r="AL126" s="17" t="str">
        <f t="shared" si="12"/>
        <v/>
      </c>
      <c r="AM126" s="13">
        <f t="shared" si="13"/>
        <v>840</v>
      </c>
      <c r="AN126" s="13">
        <v>28</v>
      </c>
    </row>
    <row r="127" spans="1:40">
      <c r="A127" s="69" t="s">
        <v>189</v>
      </c>
      <c r="B127" s="13" t="s">
        <v>80</v>
      </c>
      <c r="C127" s="13">
        <v>3035</v>
      </c>
      <c r="F127" s="13">
        <f t="shared" si="10"/>
        <v>780</v>
      </c>
      <c r="AF127" s="13" t="s">
        <v>310</v>
      </c>
      <c r="AG127" s="16" t="s">
        <v>177</v>
      </c>
      <c r="AH127" s="28" t="s">
        <v>184</v>
      </c>
      <c r="AI127" s="13">
        <v>20</v>
      </c>
      <c r="AJ127" s="13">
        <f t="shared" si="11"/>
        <v>600</v>
      </c>
      <c r="AK127" s="13">
        <v>780</v>
      </c>
      <c r="AL127" s="17" t="str">
        <f t="shared" si="12"/>
        <v/>
      </c>
      <c r="AM127" s="13">
        <f t="shared" si="13"/>
        <v>780</v>
      </c>
      <c r="AN127" s="13">
        <v>26</v>
      </c>
    </row>
    <row r="128" spans="1:40">
      <c r="A128" s="69" t="s">
        <v>264</v>
      </c>
      <c r="B128" s="13" t="s">
        <v>216</v>
      </c>
      <c r="C128" s="13">
        <v>2300</v>
      </c>
      <c r="F128" s="13" t="str">
        <f t="shared" si="10"/>
        <v/>
      </c>
      <c r="AF128" s="13" t="s">
        <v>310</v>
      </c>
      <c r="AG128" s="16" t="s">
        <v>177</v>
      </c>
      <c r="AH128" s="28" t="s">
        <v>265</v>
      </c>
    </row>
    <row r="129" spans="1:40">
      <c r="A129" s="69" t="s">
        <v>269</v>
      </c>
      <c r="B129" s="13" t="s">
        <v>3</v>
      </c>
      <c r="C129" s="13">
        <v>3060</v>
      </c>
      <c r="F129" s="13" t="str">
        <f t="shared" si="10"/>
        <v/>
      </c>
      <c r="AF129" s="13" t="s">
        <v>316</v>
      </c>
      <c r="AG129" s="16" t="s">
        <v>177</v>
      </c>
    </row>
    <row r="130" spans="1:40">
      <c r="A130" s="69" t="s">
        <v>250</v>
      </c>
      <c r="B130" s="13" t="s">
        <v>80</v>
      </c>
      <c r="C130" s="13">
        <v>3037</v>
      </c>
      <c r="F130" s="13">
        <f t="shared" si="10"/>
        <v>840</v>
      </c>
      <c r="AF130" s="13" t="s">
        <v>316</v>
      </c>
      <c r="AG130" s="16" t="s">
        <v>177</v>
      </c>
      <c r="AI130" s="13">
        <v>19</v>
      </c>
      <c r="AJ130" s="13">
        <f>+AI130*30</f>
        <v>570</v>
      </c>
      <c r="AK130" s="13">
        <v>840</v>
      </c>
      <c r="AL130" s="17" t="str">
        <f>IF(AK130=AM130, "","Problem")</f>
        <v/>
      </c>
      <c r="AM130" s="13">
        <f>+AN130*30</f>
        <v>840</v>
      </c>
      <c r="AN130" s="13">
        <v>28</v>
      </c>
    </row>
    <row r="131" spans="1:40">
      <c r="A131" s="69" t="s">
        <v>194</v>
      </c>
      <c r="B131" s="13" t="s">
        <v>3</v>
      </c>
      <c r="C131" s="13">
        <v>3049</v>
      </c>
      <c r="F131" s="13">
        <f t="shared" si="10"/>
        <v>900</v>
      </c>
      <c r="AF131" s="13" t="s">
        <v>316</v>
      </c>
      <c r="AG131" s="16" t="s">
        <v>177</v>
      </c>
      <c r="AI131" s="13">
        <v>25</v>
      </c>
      <c r="AJ131" s="13">
        <f>+AI131*30</f>
        <v>750</v>
      </c>
      <c r="AK131" s="13">
        <v>900</v>
      </c>
      <c r="AL131" s="17" t="str">
        <f>IF(AK131=AM131, "","Problem")</f>
        <v/>
      </c>
      <c r="AM131" s="13">
        <f>+AN131*30</f>
        <v>900</v>
      </c>
      <c r="AN131" s="13">
        <v>30</v>
      </c>
    </row>
    <row r="132" spans="1:40">
      <c r="A132" s="69" t="s">
        <v>194</v>
      </c>
      <c r="B132" s="13" t="s">
        <v>80</v>
      </c>
      <c r="C132" s="13">
        <v>3058</v>
      </c>
      <c r="F132" s="13" t="str">
        <f t="shared" si="10"/>
        <v/>
      </c>
      <c r="AF132" s="13" t="s">
        <v>316</v>
      </c>
      <c r="AG132" s="16" t="s">
        <v>177</v>
      </c>
    </row>
    <row r="133" spans="1:40">
      <c r="A133" s="69" t="s">
        <v>195</v>
      </c>
      <c r="B133" s="13" t="s">
        <v>3</v>
      </c>
      <c r="C133" s="13">
        <v>3049</v>
      </c>
      <c r="F133" s="13">
        <f t="shared" si="10"/>
        <v>600</v>
      </c>
      <c r="AF133" s="13" t="s">
        <v>316</v>
      </c>
      <c r="AG133" s="16" t="s">
        <v>177</v>
      </c>
      <c r="AI133" s="13">
        <v>15</v>
      </c>
      <c r="AJ133" s="13">
        <f>+AI133*30</f>
        <v>450</v>
      </c>
      <c r="AK133" s="13">
        <f>ROUND(AJ133*1.3333333,0)</f>
        <v>600</v>
      </c>
      <c r="AL133" s="17" t="str">
        <f>IF(AK133=AM133, "","Problem")</f>
        <v/>
      </c>
      <c r="AM133" s="13">
        <f>+AN133*30</f>
        <v>600</v>
      </c>
      <c r="AN133" s="13">
        <v>20</v>
      </c>
    </row>
    <row r="134" spans="1:40">
      <c r="A134" s="69" t="s">
        <v>195</v>
      </c>
      <c r="B134" s="13" t="s">
        <v>80</v>
      </c>
      <c r="C134" s="13">
        <v>3058</v>
      </c>
      <c r="F134" s="13" t="str">
        <f t="shared" si="10"/>
        <v/>
      </c>
      <c r="AF134" s="13" t="s">
        <v>316</v>
      </c>
      <c r="AG134" s="16" t="s">
        <v>177</v>
      </c>
    </row>
    <row r="135" spans="1:40">
      <c r="A135" s="69" t="s">
        <v>192</v>
      </c>
      <c r="B135" s="13" t="s">
        <v>3</v>
      </c>
      <c r="C135" s="13">
        <v>3049</v>
      </c>
      <c r="F135" s="13">
        <f t="shared" si="10"/>
        <v>840</v>
      </c>
      <c r="AF135" s="13" t="s">
        <v>316</v>
      </c>
      <c r="AG135" s="16" t="s">
        <v>177</v>
      </c>
      <c r="AI135" s="13">
        <v>23</v>
      </c>
      <c r="AJ135" s="13">
        <f>+AI135*30</f>
        <v>690</v>
      </c>
      <c r="AK135" s="13">
        <v>840</v>
      </c>
      <c r="AL135" s="17" t="str">
        <f>IF(AK135=AM135, "","Problem")</f>
        <v/>
      </c>
      <c r="AM135" s="13">
        <f>+AN135*30</f>
        <v>840</v>
      </c>
      <c r="AN135" s="13">
        <v>28</v>
      </c>
    </row>
    <row r="136" spans="1:40">
      <c r="A136" s="69" t="s">
        <v>192</v>
      </c>
      <c r="B136" s="13" t="s">
        <v>80</v>
      </c>
      <c r="C136" s="13">
        <v>3037</v>
      </c>
      <c r="F136" s="13">
        <f t="shared" si="10"/>
        <v>840</v>
      </c>
      <c r="AF136" s="13" t="s">
        <v>316</v>
      </c>
      <c r="AG136" s="16" t="s">
        <v>177</v>
      </c>
      <c r="AI136" s="13">
        <v>23</v>
      </c>
      <c r="AJ136" s="13">
        <f>+AI136*30</f>
        <v>690</v>
      </c>
      <c r="AK136" s="13">
        <v>840</v>
      </c>
      <c r="AL136" s="17" t="str">
        <f>IF(AK136=AM136, "","Problem")</f>
        <v/>
      </c>
      <c r="AM136" s="13">
        <f>+AN136*30</f>
        <v>840</v>
      </c>
      <c r="AN136" s="13">
        <v>28</v>
      </c>
    </row>
    <row r="137" spans="1:40">
      <c r="A137" s="69" t="s">
        <v>196</v>
      </c>
      <c r="B137" s="13" t="s">
        <v>3</v>
      </c>
      <c r="C137" s="13">
        <v>3049</v>
      </c>
      <c r="F137" s="13">
        <f t="shared" si="10"/>
        <v>240</v>
      </c>
      <c r="AF137" s="13" t="s">
        <v>316</v>
      </c>
      <c r="AG137" s="16" t="s">
        <v>177</v>
      </c>
      <c r="AI137" s="13">
        <v>6</v>
      </c>
      <c r="AJ137" s="13">
        <f>+AI137*30</f>
        <v>180</v>
      </c>
      <c r="AK137" s="13">
        <f>ROUND(AJ137*1.3333333,0)</f>
        <v>240</v>
      </c>
      <c r="AL137" s="17" t="str">
        <f>IF(AK137=AM137, "","Problem")</f>
        <v/>
      </c>
      <c r="AM137" s="13">
        <f>+AN137*30</f>
        <v>240</v>
      </c>
      <c r="AN137" s="13">
        <v>8</v>
      </c>
    </row>
    <row r="138" spans="1:40">
      <c r="A138" s="69" t="s">
        <v>165</v>
      </c>
      <c r="B138" s="13" t="s">
        <v>3</v>
      </c>
      <c r="C138" s="13">
        <v>3049</v>
      </c>
      <c r="F138" s="13">
        <f t="shared" si="10"/>
        <v>120</v>
      </c>
      <c r="AF138" s="13" t="s">
        <v>316</v>
      </c>
      <c r="AG138" s="16" t="s">
        <v>177</v>
      </c>
      <c r="AI138" s="13">
        <v>3</v>
      </c>
      <c r="AJ138" s="13">
        <f>+AI138*30</f>
        <v>90</v>
      </c>
      <c r="AK138" s="13">
        <f>ROUND(AJ138*1.3333333,0)</f>
        <v>120</v>
      </c>
      <c r="AL138" s="17" t="str">
        <f>IF(AK138=AM138, "","Problem")</f>
        <v/>
      </c>
      <c r="AM138" s="13">
        <f>+AN138*30</f>
        <v>120</v>
      </c>
      <c r="AN138" s="13">
        <v>4</v>
      </c>
    </row>
    <row r="139" spans="1:40">
      <c r="A139" s="69" t="s">
        <v>165</v>
      </c>
      <c r="B139" s="13" t="s">
        <v>80</v>
      </c>
      <c r="C139" s="13">
        <v>2300</v>
      </c>
      <c r="F139" s="13">
        <f t="shared" si="10"/>
        <v>120</v>
      </c>
      <c r="AF139" s="13" t="s">
        <v>316</v>
      </c>
      <c r="AG139" s="16" t="s">
        <v>177</v>
      </c>
      <c r="AI139" s="13">
        <v>3</v>
      </c>
      <c r="AJ139" s="13">
        <f>+AI139*30</f>
        <v>90</v>
      </c>
      <c r="AK139" s="13">
        <f>ROUND(AJ139*1.3333333,0)</f>
        <v>120</v>
      </c>
      <c r="AL139" s="17" t="str">
        <f>IF(AK139=AM139, "","Problem")</f>
        <v/>
      </c>
      <c r="AM139" s="13">
        <f>+AN139*30</f>
        <v>120</v>
      </c>
      <c r="AN139" s="13">
        <v>4</v>
      </c>
    </row>
    <row r="140" spans="1:40">
      <c r="A140" s="69" t="s">
        <v>298</v>
      </c>
      <c r="B140" s="13" t="s">
        <v>80</v>
      </c>
      <c r="C140" s="13">
        <v>3067</v>
      </c>
      <c r="F140" s="13" t="str">
        <f t="shared" si="10"/>
        <v/>
      </c>
      <c r="AF140" s="13" t="s">
        <v>316</v>
      </c>
      <c r="AG140" s="16" t="s">
        <v>177</v>
      </c>
    </row>
    <row r="141" spans="1:40">
      <c r="A141" s="69" t="s">
        <v>163</v>
      </c>
      <c r="B141" s="13" t="s">
        <v>80</v>
      </c>
      <c r="C141" s="13">
        <v>2316</v>
      </c>
      <c r="F141" s="13">
        <f t="shared" si="10"/>
        <v>600</v>
      </c>
      <c r="AF141" s="13" t="s">
        <v>316</v>
      </c>
      <c r="AG141" s="16" t="s">
        <v>177</v>
      </c>
      <c r="AI141" s="13">
        <v>15</v>
      </c>
      <c r="AJ141" s="13">
        <f>+AI141*30</f>
        <v>450</v>
      </c>
      <c r="AK141" s="13">
        <f>ROUND(AJ141*1.3333333,0)</f>
        <v>600</v>
      </c>
      <c r="AL141" s="17" t="str">
        <f>IF(AK141=AM141, "","Problem")</f>
        <v/>
      </c>
      <c r="AM141" s="13">
        <f>+AN141*30</f>
        <v>600</v>
      </c>
      <c r="AN141" s="13">
        <v>20</v>
      </c>
    </row>
    <row r="142" spans="1:40">
      <c r="A142" s="69" t="s">
        <v>247</v>
      </c>
      <c r="B142" s="13" t="s">
        <v>80</v>
      </c>
      <c r="C142" s="13">
        <v>3037</v>
      </c>
      <c r="F142" s="13">
        <f t="shared" si="10"/>
        <v>420</v>
      </c>
      <c r="AF142" s="13" t="s">
        <v>316</v>
      </c>
      <c r="AG142" s="16" t="s">
        <v>177</v>
      </c>
      <c r="AI142" s="13">
        <v>10</v>
      </c>
      <c r="AJ142" s="13">
        <f>+AI142*30</f>
        <v>300</v>
      </c>
      <c r="AK142" s="13">
        <v>420</v>
      </c>
      <c r="AL142" s="17" t="str">
        <f>IF(AK142=AM142, "","Problem")</f>
        <v/>
      </c>
      <c r="AM142" s="13">
        <f>+AN142*30</f>
        <v>420</v>
      </c>
      <c r="AN142" s="13">
        <v>14</v>
      </c>
    </row>
    <row r="143" spans="1:40">
      <c r="A143" s="69" t="s">
        <v>164</v>
      </c>
      <c r="B143" s="13" t="s">
        <v>3</v>
      </c>
      <c r="C143" s="13">
        <v>3049</v>
      </c>
      <c r="F143" s="13">
        <f t="shared" si="10"/>
        <v>900</v>
      </c>
      <c r="AF143" s="13" t="s">
        <v>316</v>
      </c>
      <c r="AG143" s="16" t="s">
        <v>177</v>
      </c>
      <c r="AI143" s="13">
        <v>20</v>
      </c>
      <c r="AJ143" s="13">
        <f>+AI143*30</f>
        <v>600</v>
      </c>
      <c r="AK143" s="13">
        <v>900</v>
      </c>
      <c r="AL143" s="17" t="str">
        <f>IF(AK143=AM143, "","Problem")</f>
        <v/>
      </c>
      <c r="AM143" s="13">
        <f>+AN143*30</f>
        <v>900</v>
      </c>
      <c r="AN143" s="13">
        <v>30</v>
      </c>
    </row>
    <row r="144" spans="1:40">
      <c r="A144" s="69" t="s">
        <v>299</v>
      </c>
      <c r="B144" s="13" t="s">
        <v>80</v>
      </c>
      <c r="C144" s="13">
        <v>3067</v>
      </c>
      <c r="F144" s="13" t="str">
        <f t="shared" si="10"/>
        <v/>
      </c>
      <c r="AF144" s="13" t="s">
        <v>316</v>
      </c>
      <c r="AG144" s="16" t="s">
        <v>177</v>
      </c>
    </row>
    <row r="145" spans="1:40">
      <c r="A145" s="69" t="s">
        <v>166</v>
      </c>
      <c r="B145" s="13" t="s">
        <v>80</v>
      </c>
      <c r="C145" s="13">
        <v>2300</v>
      </c>
      <c r="F145" s="13">
        <f t="shared" si="10"/>
        <v>360</v>
      </c>
      <c r="AF145" s="13" t="s">
        <v>316</v>
      </c>
      <c r="AG145" s="16" t="s">
        <v>177</v>
      </c>
      <c r="AI145" s="13">
        <v>9</v>
      </c>
      <c r="AJ145" s="13">
        <f>+AI145*30</f>
        <v>270</v>
      </c>
      <c r="AK145" s="13">
        <f>ROUND(AJ145*1.3333333,0)</f>
        <v>360</v>
      </c>
      <c r="AL145" s="17" t="str">
        <f>IF(AK145=AM145, "","Problem")</f>
        <v/>
      </c>
      <c r="AM145" s="13">
        <f>+AN145*30</f>
        <v>360</v>
      </c>
      <c r="AN145" s="13">
        <v>12</v>
      </c>
    </row>
    <row r="146" spans="1:40">
      <c r="A146" s="69" t="s">
        <v>314</v>
      </c>
      <c r="B146" s="13" t="s">
        <v>80</v>
      </c>
      <c r="C146" s="13">
        <v>3037</v>
      </c>
      <c r="F146" s="13">
        <f t="shared" si="10"/>
        <v>240</v>
      </c>
      <c r="AF146" s="13" t="s">
        <v>316</v>
      </c>
      <c r="AG146" s="16" t="s">
        <v>177</v>
      </c>
      <c r="AI146" s="13">
        <v>6</v>
      </c>
      <c r="AJ146" s="13">
        <f>+AI146*30</f>
        <v>180</v>
      </c>
      <c r="AK146" s="13">
        <f>ROUND(AJ146*1.3333333,0)</f>
        <v>240</v>
      </c>
      <c r="AL146" s="17" t="str">
        <f>IF(AK146=AM146, "","Problem")</f>
        <v/>
      </c>
      <c r="AM146" s="13">
        <f>+AN146*30</f>
        <v>240</v>
      </c>
      <c r="AN146" s="13">
        <v>8</v>
      </c>
    </row>
    <row r="147" spans="1:40">
      <c r="A147" s="69" t="s">
        <v>197</v>
      </c>
      <c r="B147" s="13" t="s">
        <v>3</v>
      </c>
      <c r="C147" s="13">
        <v>3049</v>
      </c>
      <c r="F147" s="13">
        <f t="shared" si="10"/>
        <v>540</v>
      </c>
      <c r="AF147" s="13" t="s">
        <v>316</v>
      </c>
      <c r="AG147" s="16" t="s">
        <v>177</v>
      </c>
      <c r="AI147" s="13">
        <v>12</v>
      </c>
      <c r="AJ147" s="13">
        <f>+AI147*30</f>
        <v>360</v>
      </c>
      <c r="AK147" s="13">
        <v>540</v>
      </c>
      <c r="AL147" s="17" t="str">
        <f>IF(AK147=AM147, "","Problem")</f>
        <v/>
      </c>
      <c r="AM147" s="13">
        <f>+AN147*30</f>
        <v>540</v>
      </c>
      <c r="AN147" s="13">
        <v>18</v>
      </c>
    </row>
    <row r="148" spans="1:40">
      <c r="A148" s="69" t="s">
        <v>270</v>
      </c>
      <c r="B148" s="13" t="s">
        <v>3</v>
      </c>
      <c r="C148" s="13">
        <v>3060</v>
      </c>
      <c r="F148" s="13" t="str">
        <f t="shared" si="10"/>
        <v/>
      </c>
      <c r="AF148" s="13" t="s">
        <v>316</v>
      </c>
      <c r="AG148" s="16" t="s">
        <v>177</v>
      </c>
    </row>
    <row r="149" spans="1:40">
      <c r="A149" s="69" t="s">
        <v>301</v>
      </c>
      <c r="B149" s="13" t="s">
        <v>3</v>
      </c>
      <c r="C149" s="13">
        <v>3069</v>
      </c>
      <c r="F149" s="13" t="str">
        <f t="shared" si="10"/>
        <v/>
      </c>
      <c r="AF149" s="13" t="s">
        <v>316</v>
      </c>
      <c r="AG149" s="16" t="s">
        <v>177</v>
      </c>
    </row>
    <row r="150" spans="1:40">
      <c r="A150" s="69" t="s">
        <v>302</v>
      </c>
      <c r="B150" s="13" t="s">
        <v>80</v>
      </c>
      <c r="C150" s="13">
        <v>3068</v>
      </c>
      <c r="F150" s="13" t="str">
        <f t="shared" si="10"/>
        <v/>
      </c>
      <c r="AF150" s="13" t="s">
        <v>316</v>
      </c>
      <c r="AG150" s="16" t="s">
        <v>177</v>
      </c>
    </row>
    <row r="151" spans="1:40">
      <c r="A151" s="69" t="s">
        <v>248</v>
      </c>
      <c r="B151" s="13" t="s">
        <v>80</v>
      </c>
      <c r="C151" s="13">
        <v>2460</v>
      </c>
      <c r="F151" s="13">
        <f t="shared" si="10"/>
        <v>720</v>
      </c>
      <c r="AF151" s="13" t="s">
        <v>316</v>
      </c>
      <c r="AG151" s="16" t="s">
        <v>177</v>
      </c>
      <c r="AH151" s="28" t="s">
        <v>249</v>
      </c>
      <c r="AI151" s="13">
        <v>18</v>
      </c>
      <c r="AJ151" s="13">
        <f>+AI151*30</f>
        <v>540</v>
      </c>
      <c r="AK151" s="13">
        <f>ROUND(AJ151*1.3333333,0)</f>
        <v>720</v>
      </c>
      <c r="AL151" s="17" t="str">
        <f>IF(AK151=AM151, "","Problem")</f>
        <v/>
      </c>
      <c r="AM151" s="13">
        <f>+AN151*30</f>
        <v>720</v>
      </c>
      <c r="AN151" s="13">
        <v>24</v>
      </c>
    </row>
    <row r="152" spans="1:40">
      <c r="A152" s="69" t="s">
        <v>161</v>
      </c>
      <c r="B152" s="13" t="s">
        <v>80</v>
      </c>
      <c r="C152" s="13">
        <v>2300</v>
      </c>
      <c r="F152" s="13">
        <f t="shared" ref="F152:F183" si="14">IF(AK152&gt;0,AK152,"")</f>
        <v>120</v>
      </c>
      <c r="AF152" s="13" t="s">
        <v>316</v>
      </c>
      <c r="AG152" s="16" t="s">
        <v>177</v>
      </c>
      <c r="AI152" s="13">
        <v>3</v>
      </c>
      <c r="AJ152" s="13">
        <f>+AI152*30</f>
        <v>90</v>
      </c>
      <c r="AK152" s="13">
        <f>ROUND(AJ152*1.3333333,0)</f>
        <v>120</v>
      </c>
      <c r="AL152" s="17" t="str">
        <f>IF(AK152=AM152, "","Problem")</f>
        <v/>
      </c>
      <c r="AM152" s="13">
        <f>+AN152*30</f>
        <v>120</v>
      </c>
      <c r="AN152" s="13">
        <v>4</v>
      </c>
    </row>
    <row r="153" spans="1:40">
      <c r="A153" s="69" t="s">
        <v>246</v>
      </c>
      <c r="B153" s="13" t="s">
        <v>80</v>
      </c>
      <c r="C153" s="13">
        <v>3037</v>
      </c>
      <c r="F153" s="13">
        <f t="shared" si="14"/>
        <v>120</v>
      </c>
      <c r="AF153" s="13" t="s">
        <v>316</v>
      </c>
      <c r="AG153" s="16" t="s">
        <v>177</v>
      </c>
      <c r="AI153" s="13">
        <v>3</v>
      </c>
      <c r="AJ153" s="13">
        <f>+AI153*30</f>
        <v>90</v>
      </c>
      <c r="AK153" s="13">
        <f>ROUND(AJ153*1.3333333,0)</f>
        <v>120</v>
      </c>
      <c r="AL153" s="17" t="str">
        <f>IF(AK153=AM153, "","Problem")</f>
        <v/>
      </c>
      <c r="AM153" s="13">
        <f>+AN153*30</f>
        <v>120</v>
      </c>
      <c r="AN153" s="13">
        <v>4</v>
      </c>
    </row>
    <row r="154" spans="1:40">
      <c r="A154" s="69" t="s">
        <v>162</v>
      </c>
      <c r="B154" s="13" t="s">
        <v>3</v>
      </c>
      <c r="C154" s="13">
        <v>3049</v>
      </c>
      <c r="F154" s="13">
        <f t="shared" si="14"/>
        <v>240</v>
      </c>
      <c r="AF154" s="13" t="s">
        <v>316</v>
      </c>
      <c r="AG154" s="16" t="s">
        <v>177</v>
      </c>
      <c r="AI154" s="13">
        <v>6</v>
      </c>
      <c r="AJ154" s="13">
        <f>+AI154*30</f>
        <v>180</v>
      </c>
      <c r="AK154" s="13">
        <f>ROUND(AJ154*1.3333333,0)</f>
        <v>240</v>
      </c>
      <c r="AL154" s="17" t="str">
        <f>IF(AK154=AM154, "","Problem")</f>
        <v/>
      </c>
      <c r="AM154" s="13">
        <f>+AN154*30</f>
        <v>240</v>
      </c>
      <c r="AN154" s="13">
        <v>8</v>
      </c>
    </row>
    <row r="155" spans="1:40">
      <c r="A155" s="69" t="s">
        <v>300</v>
      </c>
      <c r="B155" s="13" t="s">
        <v>80</v>
      </c>
      <c r="C155" s="13">
        <v>3067</v>
      </c>
      <c r="F155" s="13" t="str">
        <f t="shared" si="14"/>
        <v/>
      </c>
      <c r="AF155" s="13" t="s">
        <v>316</v>
      </c>
      <c r="AG155" s="16" t="s">
        <v>177</v>
      </c>
    </row>
    <row r="156" spans="1:40">
      <c r="A156" s="70" t="s">
        <v>305</v>
      </c>
      <c r="B156" s="13" t="s">
        <v>80</v>
      </c>
      <c r="C156" s="13">
        <v>3022</v>
      </c>
      <c r="F156" s="13" t="str">
        <f t="shared" si="14"/>
        <v/>
      </c>
      <c r="AF156" s="13" t="s">
        <v>324</v>
      </c>
      <c r="AG156" s="16" t="s">
        <v>177</v>
      </c>
    </row>
    <row r="157" spans="1:40">
      <c r="A157" s="69" t="s">
        <v>306</v>
      </c>
      <c r="B157" s="13" t="s">
        <v>80</v>
      </c>
      <c r="C157" s="13">
        <v>3058</v>
      </c>
      <c r="F157" s="13" t="str">
        <f t="shared" si="14"/>
        <v/>
      </c>
      <c r="AF157" s="13" t="s">
        <v>324</v>
      </c>
      <c r="AG157" s="16" t="s">
        <v>177</v>
      </c>
    </row>
    <row r="158" spans="1:40">
      <c r="A158" s="69" t="s">
        <v>277</v>
      </c>
      <c r="B158" s="13" t="s">
        <v>3</v>
      </c>
      <c r="C158" s="13">
        <v>3054</v>
      </c>
      <c r="F158" s="13" t="str">
        <f t="shared" si="14"/>
        <v/>
      </c>
      <c r="AF158" s="13" t="s">
        <v>309</v>
      </c>
      <c r="AG158" s="16" t="s">
        <v>177</v>
      </c>
      <c r="AH158" s="28" t="s">
        <v>274</v>
      </c>
    </row>
    <row r="159" spans="1:40">
      <c r="A159" s="69" t="s">
        <v>273</v>
      </c>
      <c r="B159" s="13" t="s">
        <v>3</v>
      </c>
      <c r="C159" s="13">
        <v>3054</v>
      </c>
      <c r="F159" s="13" t="str">
        <f t="shared" si="14"/>
        <v/>
      </c>
      <c r="AF159" s="13" t="s">
        <v>309</v>
      </c>
      <c r="AG159" s="16" t="s">
        <v>177</v>
      </c>
      <c r="AH159" s="28" t="s">
        <v>274</v>
      </c>
    </row>
    <row r="160" spans="1:40">
      <c r="A160" s="69" t="s">
        <v>275</v>
      </c>
      <c r="B160" s="13" t="s">
        <v>3</v>
      </c>
      <c r="C160" s="13">
        <v>3054</v>
      </c>
      <c r="F160" s="13" t="str">
        <f t="shared" si="14"/>
        <v/>
      </c>
      <c r="AF160" s="13" t="s">
        <v>309</v>
      </c>
      <c r="AG160" s="16" t="s">
        <v>177</v>
      </c>
      <c r="AH160" s="28" t="s">
        <v>274</v>
      </c>
    </row>
    <row r="161" spans="1:40">
      <c r="A161" s="69" t="s">
        <v>276</v>
      </c>
      <c r="B161" s="13" t="s">
        <v>3</v>
      </c>
      <c r="C161" s="13">
        <v>3054</v>
      </c>
      <c r="F161" s="13" t="str">
        <f t="shared" si="14"/>
        <v/>
      </c>
      <c r="AF161" s="13" t="s">
        <v>309</v>
      </c>
      <c r="AG161" s="16" t="s">
        <v>177</v>
      </c>
      <c r="AH161" s="28" t="s">
        <v>274</v>
      </c>
    </row>
    <row r="162" spans="1:40">
      <c r="A162" s="69" t="s">
        <v>296</v>
      </c>
      <c r="B162" s="13" t="s">
        <v>80</v>
      </c>
      <c r="C162" s="13">
        <v>3062</v>
      </c>
      <c r="F162" s="13" t="str">
        <f t="shared" si="14"/>
        <v/>
      </c>
      <c r="AF162" s="13" t="s">
        <v>309</v>
      </c>
      <c r="AG162" s="16" t="s">
        <v>177</v>
      </c>
      <c r="AH162" s="28" t="s">
        <v>297</v>
      </c>
    </row>
    <row r="163" spans="1:40">
      <c r="A163" s="69" t="s">
        <v>207</v>
      </c>
      <c r="B163" s="13" t="s">
        <v>3</v>
      </c>
      <c r="C163" s="13">
        <v>3049</v>
      </c>
      <c r="F163" s="13">
        <f t="shared" si="14"/>
        <v>840</v>
      </c>
      <c r="AF163" s="13" t="s">
        <v>309</v>
      </c>
      <c r="AG163" s="16" t="s">
        <v>177</v>
      </c>
      <c r="AH163" s="28" t="s">
        <v>206</v>
      </c>
      <c r="AI163" s="13">
        <v>21</v>
      </c>
      <c r="AJ163" s="13">
        <f t="shared" ref="AJ163:AJ170" si="15">+AI163*30</f>
        <v>630</v>
      </c>
      <c r="AK163" s="13">
        <f t="shared" ref="AK163:AK170" si="16">ROUND(AJ163*1.3333333,0)</f>
        <v>840</v>
      </c>
      <c r="AL163" s="17" t="str">
        <f t="shared" ref="AL163:AL170" si="17">IF(AK163=AM163, "","Problem")</f>
        <v/>
      </c>
      <c r="AM163" s="13">
        <f t="shared" ref="AM163:AM170" si="18">+AN163*30</f>
        <v>840</v>
      </c>
      <c r="AN163" s="13">
        <v>28</v>
      </c>
    </row>
    <row r="164" spans="1:40">
      <c r="A164" s="69" t="s">
        <v>207</v>
      </c>
      <c r="B164" s="13" t="s">
        <v>80</v>
      </c>
      <c r="C164" s="13">
        <v>2305</v>
      </c>
      <c r="F164" s="13">
        <f t="shared" si="14"/>
        <v>840</v>
      </c>
      <c r="AF164" s="13" t="s">
        <v>309</v>
      </c>
      <c r="AG164" s="16" t="s">
        <v>177</v>
      </c>
      <c r="AH164" s="28" t="s">
        <v>206</v>
      </c>
      <c r="AI164" s="13">
        <v>21</v>
      </c>
      <c r="AJ164" s="13">
        <f t="shared" si="15"/>
        <v>630</v>
      </c>
      <c r="AK164" s="13">
        <f t="shared" si="16"/>
        <v>840</v>
      </c>
      <c r="AL164" s="17" t="str">
        <f t="shared" si="17"/>
        <v/>
      </c>
      <c r="AM164" s="13">
        <f t="shared" si="18"/>
        <v>840</v>
      </c>
      <c r="AN164" s="13">
        <v>28</v>
      </c>
    </row>
    <row r="165" spans="1:40">
      <c r="A165" s="69" t="s">
        <v>208</v>
      </c>
      <c r="B165" s="13" t="s">
        <v>3</v>
      </c>
      <c r="C165" s="13">
        <v>3049</v>
      </c>
      <c r="F165" s="13">
        <f t="shared" si="14"/>
        <v>840</v>
      </c>
      <c r="AF165" s="13" t="s">
        <v>309</v>
      </c>
      <c r="AG165" s="16" t="s">
        <v>177</v>
      </c>
      <c r="AH165" s="28" t="s">
        <v>206</v>
      </c>
      <c r="AI165" s="13">
        <v>21</v>
      </c>
      <c r="AJ165" s="13">
        <f t="shared" si="15"/>
        <v>630</v>
      </c>
      <c r="AK165" s="13">
        <f t="shared" si="16"/>
        <v>840</v>
      </c>
      <c r="AL165" s="17" t="str">
        <f t="shared" si="17"/>
        <v/>
      </c>
      <c r="AM165" s="13">
        <f t="shared" si="18"/>
        <v>840</v>
      </c>
      <c r="AN165" s="13">
        <v>28</v>
      </c>
    </row>
    <row r="166" spans="1:40">
      <c r="A166" s="69" t="s">
        <v>208</v>
      </c>
      <c r="B166" s="13" t="s">
        <v>80</v>
      </c>
      <c r="C166" s="13">
        <v>2315</v>
      </c>
      <c r="F166" s="13">
        <f t="shared" si="14"/>
        <v>840</v>
      </c>
      <c r="AF166" s="13" t="s">
        <v>309</v>
      </c>
      <c r="AG166" s="16" t="s">
        <v>177</v>
      </c>
      <c r="AH166" s="28" t="s">
        <v>206</v>
      </c>
      <c r="AI166" s="13">
        <v>21</v>
      </c>
      <c r="AJ166" s="13">
        <f t="shared" si="15"/>
        <v>630</v>
      </c>
      <c r="AK166" s="13">
        <f t="shared" si="16"/>
        <v>840</v>
      </c>
      <c r="AL166" s="17" t="str">
        <f t="shared" si="17"/>
        <v/>
      </c>
      <c r="AM166" s="13">
        <f t="shared" si="18"/>
        <v>840</v>
      </c>
      <c r="AN166" s="13">
        <v>28</v>
      </c>
    </row>
    <row r="167" spans="1:40">
      <c r="A167" s="69" t="s">
        <v>209</v>
      </c>
      <c r="B167" s="13" t="s">
        <v>3</v>
      </c>
      <c r="C167" s="13">
        <v>3049</v>
      </c>
      <c r="F167" s="13">
        <f t="shared" si="14"/>
        <v>840</v>
      </c>
      <c r="AF167" s="13" t="s">
        <v>309</v>
      </c>
      <c r="AG167" s="16" t="s">
        <v>177</v>
      </c>
      <c r="AH167" s="28" t="s">
        <v>206</v>
      </c>
      <c r="AI167" s="13">
        <v>21</v>
      </c>
      <c r="AJ167" s="13">
        <f t="shared" si="15"/>
        <v>630</v>
      </c>
      <c r="AK167" s="13">
        <f t="shared" si="16"/>
        <v>840</v>
      </c>
      <c r="AL167" s="17" t="str">
        <f t="shared" si="17"/>
        <v/>
      </c>
      <c r="AM167" s="13">
        <f t="shared" si="18"/>
        <v>840</v>
      </c>
      <c r="AN167" s="13">
        <v>28</v>
      </c>
    </row>
    <row r="168" spans="1:40">
      <c r="A168" s="69" t="s">
        <v>209</v>
      </c>
      <c r="B168" s="13" t="s">
        <v>80</v>
      </c>
      <c r="C168" s="13">
        <v>2322</v>
      </c>
      <c r="F168" s="13">
        <f t="shared" si="14"/>
        <v>840</v>
      </c>
      <c r="AF168" s="13" t="s">
        <v>309</v>
      </c>
      <c r="AG168" s="16" t="s">
        <v>177</v>
      </c>
      <c r="AH168" s="28" t="s">
        <v>206</v>
      </c>
      <c r="AI168" s="13">
        <v>21</v>
      </c>
      <c r="AJ168" s="13">
        <f t="shared" si="15"/>
        <v>630</v>
      </c>
      <c r="AK168" s="13">
        <f t="shared" si="16"/>
        <v>840</v>
      </c>
      <c r="AL168" s="17" t="str">
        <f t="shared" si="17"/>
        <v/>
      </c>
      <c r="AM168" s="13">
        <f t="shared" si="18"/>
        <v>840</v>
      </c>
      <c r="AN168" s="13">
        <v>28</v>
      </c>
    </row>
    <row r="169" spans="1:40">
      <c r="A169" s="69" t="s">
        <v>205</v>
      </c>
      <c r="B169" s="13" t="s">
        <v>3</v>
      </c>
      <c r="C169" s="13">
        <v>3049</v>
      </c>
      <c r="F169" s="13">
        <f t="shared" si="14"/>
        <v>840</v>
      </c>
      <c r="AF169" s="13" t="s">
        <v>309</v>
      </c>
      <c r="AG169" s="16" t="s">
        <v>177</v>
      </c>
      <c r="AH169" s="28" t="s">
        <v>206</v>
      </c>
      <c r="AI169" s="13">
        <v>21</v>
      </c>
      <c r="AJ169" s="13">
        <f t="shared" si="15"/>
        <v>630</v>
      </c>
      <c r="AK169" s="13">
        <f t="shared" si="16"/>
        <v>840</v>
      </c>
      <c r="AL169" s="17" t="str">
        <f t="shared" si="17"/>
        <v/>
      </c>
      <c r="AM169" s="13">
        <f t="shared" si="18"/>
        <v>840</v>
      </c>
      <c r="AN169" s="13">
        <v>28</v>
      </c>
    </row>
    <row r="170" spans="1:40">
      <c r="A170" s="69" t="s">
        <v>205</v>
      </c>
      <c r="B170" s="13" t="s">
        <v>80</v>
      </c>
      <c r="C170" s="13">
        <v>2300</v>
      </c>
      <c r="F170" s="13">
        <f t="shared" si="14"/>
        <v>840</v>
      </c>
      <c r="AF170" s="13" t="s">
        <v>309</v>
      </c>
      <c r="AG170" s="16" t="s">
        <v>177</v>
      </c>
      <c r="AH170" s="28" t="s">
        <v>206</v>
      </c>
      <c r="AI170" s="13">
        <v>21</v>
      </c>
      <c r="AJ170" s="13">
        <f t="shared" si="15"/>
        <v>630</v>
      </c>
      <c r="AK170" s="13">
        <f t="shared" si="16"/>
        <v>840</v>
      </c>
      <c r="AL170" s="17" t="str">
        <f t="shared" si="17"/>
        <v/>
      </c>
      <c r="AM170" s="13">
        <f t="shared" si="18"/>
        <v>840</v>
      </c>
      <c r="AN170" s="13">
        <v>28</v>
      </c>
    </row>
    <row r="171" spans="1:40">
      <c r="A171" s="69" t="s">
        <v>289</v>
      </c>
      <c r="B171" s="13" t="s">
        <v>216</v>
      </c>
      <c r="C171" s="13">
        <v>2305</v>
      </c>
      <c r="F171" s="13" t="str">
        <f t="shared" si="14"/>
        <v/>
      </c>
      <c r="AF171" s="13" t="s">
        <v>309</v>
      </c>
      <c r="AG171" s="16" t="s">
        <v>177</v>
      </c>
      <c r="AH171" s="28" t="s">
        <v>288</v>
      </c>
    </row>
    <row r="172" spans="1:40">
      <c r="A172" s="69" t="s">
        <v>290</v>
      </c>
      <c r="B172" s="13" t="s">
        <v>216</v>
      </c>
      <c r="C172" s="13">
        <v>2315</v>
      </c>
      <c r="F172" s="13" t="str">
        <f t="shared" si="14"/>
        <v/>
      </c>
      <c r="AF172" s="13" t="s">
        <v>309</v>
      </c>
      <c r="AG172" s="16" t="s">
        <v>177</v>
      </c>
      <c r="AH172" s="28" t="s">
        <v>288</v>
      </c>
    </row>
    <row r="173" spans="1:40">
      <c r="A173" s="69" t="s">
        <v>291</v>
      </c>
      <c r="B173" s="13" t="s">
        <v>216</v>
      </c>
      <c r="C173" s="13">
        <v>2322</v>
      </c>
      <c r="F173" s="13" t="str">
        <f t="shared" si="14"/>
        <v/>
      </c>
      <c r="AF173" s="13" t="s">
        <v>309</v>
      </c>
      <c r="AG173" s="16" t="s">
        <v>177</v>
      </c>
      <c r="AH173" s="28" t="s">
        <v>288</v>
      </c>
    </row>
    <row r="174" spans="1:40">
      <c r="A174" s="69" t="s">
        <v>287</v>
      </c>
      <c r="B174" s="13" t="s">
        <v>216</v>
      </c>
      <c r="C174" s="13">
        <v>2300</v>
      </c>
      <c r="F174" s="13" t="str">
        <f t="shared" si="14"/>
        <v/>
      </c>
      <c r="AF174" s="13" t="s">
        <v>309</v>
      </c>
      <c r="AG174" s="16" t="s">
        <v>177</v>
      </c>
      <c r="AH174" s="28" t="s">
        <v>288</v>
      </c>
    </row>
    <row r="175" spans="1:40">
      <c r="A175" s="69" t="s">
        <v>278</v>
      </c>
      <c r="B175" s="13" t="s">
        <v>80</v>
      </c>
      <c r="C175" s="13">
        <v>3067</v>
      </c>
      <c r="F175" s="13" t="str">
        <f t="shared" si="14"/>
        <v/>
      </c>
      <c r="AF175" s="13" t="s">
        <v>309</v>
      </c>
      <c r="AG175" s="16" t="s">
        <v>177</v>
      </c>
      <c r="AH175" s="28" t="s">
        <v>279</v>
      </c>
    </row>
    <row r="176" spans="1:40">
      <c r="A176" s="69" t="s">
        <v>280</v>
      </c>
      <c r="B176" s="13" t="s">
        <v>80</v>
      </c>
      <c r="C176" s="13">
        <v>3067</v>
      </c>
      <c r="F176" s="13" t="str">
        <f t="shared" si="14"/>
        <v/>
      </c>
      <c r="AF176" s="13" t="s">
        <v>309</v>
      </c>
      <c r="AG176" s="16" t="s">
        <v>177</v>
      </c>
      <c r="AH176" s="28" t="s">
        <v>279</v>
      </c>
    </row>
    <row r="177" spans="1:40">
      <c r="A177" s="69" t="s">
        <v>281</v>
      </c>
      <c r="B177" s="13" t="s">
        <v>80</v>
      </c>
      <c r="C177" s="13">
        <v>3067</v>
      </c>
      <c r="F177" s="13" t="str">
        <f t="shared" si="14"/>
        <v/>
      </c>
      <c r="AF177" s="13" t="s">
        <v>309</v>
      </c>
      <c r="AG177" s="16" t="s">
        <v>177</v>
      </c>
      <c r="AH177" s="28" t="s">
        <v>279</v>
      </c>
    </row>
    <row r="178" spans="1:40">
      <c r="A178" s="69" t="s">
        <v>282</v>
      </c>
      <c r="B178" s="13" t="s">
        <v>80</v>
      </c>
      <c r="C178" s="13">
        <v>3067</v>
      </c>
      <c r="F178" s="13" t="str">
        <f t="shared" si="14"/>
        <v/>
      </c>
      <c r="AF178" s="13" t="s">
        <v>309</v>
      </c>
      <c r="AG178" s="16" t="s">
        <v>177</v>
      </c>
      <c r="AH178" s="28" t="s">
        <v>279</v>
      </c>
    </row>
    <row r="179" spans="1:40">
      <c r="A179" s="69" t="s">
        <v>283</v>
      </c>
      <c r="B179" s="13" t="s">
        <v>80</v>
      </c>
      <c r="C179" s="13">
        <v>3058</v>
      </c>
      <c r="F179" s="13" t="str">
        <f t="shared" si="14"/>
        <v/>
      </c>
      <c r="AF179" s="13" t="s">
        <v>309</v>
      </c>
      <c r="AG179" s="16" t="s">
        <v>177</v>
      </c>
      <c r="AH179" s="28" t="s">
        <v>184</v>
      </c>
    </row>
    <row r="180" spans="1:40">
      <c r="A180" s="69" t="s">
        <v>284</v>
      </c>
      <c r="B180" s="13" t="s">
        <v>80</v>
      </c>
      <c r="C180" s="13">
        <v>3058</v>
      </c>
      <c r="F180" s="13" t="str">
        <f t="shared" si="14"/>
        <v/>
      </c>
      <c r="AF180" s="13" t="s">
        <v>309</v>
      </c>
      <c r="AG180" s="16" t="s">
        <v>177</v>
      </c>
      <c r="AH180" s="28" t="s">
        <v>184</v>
      </c>
    </row>
    <row r="181" spans="1:40">
      <c r="A181" s="69" t="s">
        <v>285</v>
      </c>
      <c r="B181" s="13" t="s">
        <v>80</v>
      </c>
      <c r="C181" s="13">
        <v>3058</v>
      </c>
      <c r="F181" s="13" t="str">
        <f t="shared" si="14"/>
        <v/>
      </c>
      <c r="AF181" s="13" t="s">
        <v>309</v>
      </c>
      <c r="AG181" s="16" t="s">
        <v>177</v>
      </c>
      <c r="AH181" s="28" t="s">
        <v>184</v>
      </c>
    </row>
    <row r="182" spans="1:40">
      <c r="A182" s="69" t="s">
        <v>286</v>
      </c>
      <c r="B182" s="13" t="s">
        <v>80</v>
      </c>
      <c r="C182" s="13">
        <v>3058</v>
      </c>
      <c r="F182" s="13" t="str">
        <f t="shared" si="14"/>
        <v/>
      </c>
      <c r="AF182" s="13" t="s">
        <v>309</v>
      </c>
      <c r="AG182" s="16" t="s">
        <v>177</v>
      </c>
      <c r="AH182" s="28" t="s">
        <v>184</v>
      </c>
    </row>
    <row r="183" spans="1:40">
      <c r="A183" s="69" t="s">
        <v>210</v>
      </c>
      <c r="B183" s="13" t="s">
        <v>3</v>
      </c>
      <c r="C183" s="13">
        <v>3049</v>
      </c>
      <c r="F183" s="13">
        <f t="shared" si="14"/>
        <v>480</v>
      </c>
      <c r="AF183" s="13" t="s">
        <v>309</v>
      </c>
      <c r="AG183" s="16" t="s">
        <v>177</v>
      </c>
      <c r="AH183" s="28" t="s">
        <v>211</v>
      </c>
      <c r="AI183" s="13">
        <v>12</v>
      </c>
      <c r="AJ183" s="13">
        <f>+AI183*30</f>
        <v>360</v>
      </c>
      <c r="AK183" s="13">
        <f>ROUND(AJ183*1.3333333,0)</f>
        <v>480</v>
      </c>
      <c r="AL183" s="17" t="str">
        <f>IF(AK183=AM183, "","Problem")</f>
        <v/>
      </c>
      <c r="AM183" s="13">
        <f>+AN183*30</f>
        <v>480</v>
      </c>
      <c r="AN183" s="13">
        <v>16</v>
      </c>
    </row>
    <row r="184" spans="1:40">
      <c r="A184" s="69" t="s">
        <v>210</v>
      </c>
      <c r="B184" s="13" t="s">
        <v>80</v>
      </c>
      <c r="C184" s="13">
        <v>3035</v>
      </c>
      <c r="F184" s="13">
        <f t="shared" ref="F184:F206" si="19">IF(AK184&gt;0,AK184,"")</f>
        <v>360</v>
      </c>
      <c r="AF184" s="13" t="s">
        <v>309</v>
      </c>
      <c r="AG184" s="16" t="s">
        <v>177</v>
      </c>
      <c r="AH184" s="28" t="s">
        <v>211</v>
      </c>
      <c r="AI184" s="13">
        <v>9</v>
      </c>
      <c r="AJ184" s="13">
        <f>+AI184*30</f>
        <v>270</v>
      </c>
      <c r="AK184" s="13">
        <f>ROUND(AJ184*1.3333333,0)</f>
        <v>360</v>
      </c>
      <c r="AL184" s="17" t="str">
        <f>IF(AK184=AM184, "","Problem")</f>
        <v/>
      </c>
      <c r="AM184" s="13">
        <f>+AN184*30</f>
        <v>360</v>
      </c>
      <c r="AN184" s="13">
        <v>12</v>
      </c>
    </row>
    <row r="185" spans="1:40">
      <c r="A185" s="69" t="s">
        <v>320</v>
      </c>
      <c r="B185" s="13" t="s">
        <v>80</v>
      </c>
      <c r="C185" s="13">
        <v>3064</v>
      </c>
      <c r="F185" s="13" t="str">
        <f t="shared" si="19"/>
        <v/>
      </c>
      <c r="AF185" s="13" t="s">
        <v>309</v>
      </c>
      <c r="AG185" s="16" t="s">
        <v>177</v>
      </c>
      <c r="AH185" s="28" t="s">
        <v>184</v>
      </c>
    </row>
    <row r="186" spans="1:40">
      <c r="A186" s="69" t="s">
        <v>321</v>
      </c>
      <c r="B186" s="13" t="s">
        <v>80</v>
      </c>
      <c r="C186" s="13">
        <v>3064</v>
      </c>
      <c r="F186" s="13" t="str">
        <f t="shared" si="19"/>
        <v/>
      </c>
      <c r="AF186" s="13" t="s">
        <v>309</v>
      </c>
      <c r="AG186" s="16" t="s">
        <v>177</v>
      </c>
      <c r="AH186" s="28" t="s">
        <v>184</v>
      </c>
    </row>
    <row r="187" spans="1:40">
      <c r="A187" s="69" t="s">
        <v>322</v>
      </c>
      <c r="B187" s="13" t="s">
        <v>80</v>
      </c>
      <c r="C187" s="13">
        <v>3064</v>
      </c>
      <c r="F187" s="13" t="str">
        <f t="shared" si="19"/>
        <v/>
      </c>
      <c r="AF187" s="13" t="s">
        <v>309</v>
      </c>
      <c r="AG187" s="16" t="s">
        <v>177</v>
      </c>
      <c r="AH187" s="28" t="s">
        <v>184</v>
      </c>
    </row>
    <row r="188" spans="1:40">
      <c r="A188" s="69" t="s">
        <v>198</v>
      </c>
      <c r="B188" s="13" t="s">
        <v>3</v>
      </c>
      <c r="C188" s="13">
        <v>3049</v>
      </c>
      <c r="F188" s="13">
        <f t="shared" si="19"/>
        <v>360</v>
      </c>
      <c r="AF188" s="13" t="s">
        <v>309</v>
      </c>
      <c r="AG188" s="16" t="s">
        <v>177</v>
      </c>
      <c r="AH188" s="28" t="s">
        <v>199</v>
      </c>
      <c r="AI188" s="13">
        <v>9</v>
      </c>
      <c r="AJ188" s="13">
        <f t="shared" ref="AJ188:AJ193" si="20">+AI188*30</f>
        <v>270</v>
      </c>
      <c r="AK188" s="13">
        <f t="shared" ref="AK188:AK193" si="21">ROUND(AJ188*1.3333333,0)</f>
        <v>360</v>
      </c>
      <c r="AL188" s="17" t="str">
        <f t="shared" ref="AL188:AL193" si="22">IF(AK188=AM188, "","Problem")</f>
        <v/>
      </c>
      <c r="AM188" s="13">
        <f t="shared" ref="AM188:AM193" si="23">+AN188*30</f>
        <v>360</v>
      </c>
      <c r="AN188" s="13">
        <v>12</v>
      </c>
    </row>
    <row r="189" spans="1:40">
      <c r="A189" s="69" t="s">
        <v>198</v>
      </c>
      <c r="B189" s="13" t="s">
        <v>80</v>
      </c>
      <c r="C189" s="13">
        <v>2370</v>
      </c>
      <c r="F189" s="13">
        <f t="shared" si="19"/>
        <v>360</v>
      </c>
      <c r="AF189" s="13" t="s">
        <v>309</v>
      </c>
      <c r="AG189" s="16" t="s">
        <v>177</v>
      </c>
      <c r="AH189" s="28" t="s">
        <v>199</v>
      </c>
      <c r="AI189" s="13">
        <v>9</v>
      </c>
      <c r="AJ189" s="13">
        <f t="shared" si="20"/>
        <v>270</v>
      </c>
      <c r="AK189" s="13">
        <f t="shared" si="21"/>
        <v>360</v>
      </c>
      <c r="AL189" s="17" t="str">
        <f t="shared" si="22"/>
        <v/>
      </c>
      <c r="AM189" s="13">
        <f t="shared" si="23"/>
        <v>360</v>
      </c>
      <c r="AN189" s="13">
        <v>12</v>
      </c>
    </row>
    <row r="190" spans="1:40">
      <c r="A190" s="69" t="s">
        <v>200</v>
      </c>
      <c r="B190" s="13" t="s">
        <v>3</v>
      </c>
      <c r="C190" s="13">
        <v>3049</v>
      </c>
      <c r="F190" s="13">
        <f t="shared" si="19"/>
        <v>360</v>
      </c>
      <c r="AF190" s="13" t="s">
        <v>309</v>
      </c>
      <c r="AG190" s="16" t="s">
        <v>177</v>
      </c>
      <c r="AH190" s="28" t="s">
        <v>199</v>
      </c>
      <c r="AI190" s="13">
        <v>9</v>
      </c>
      <c r="AJ190" s="13">
        <f t="shared" si="20"/>
        <v>270</v>
      </c>
      <c r="AK190" s="13">
        <f t="shared" si="21"/>
        <v>360</v>
      </c>
      <c r="AL190" s="17" t="str">
        <f t="shared" si="22"/>
        <v/>
      </c>
      <c r="AM190" s="13">
        <f t="shared" si="23"/>
        <v>360</v>
      </c>
      <c r="AN190" s="13">
        <v>12</v>
      </c>
    </row>
    <row r="191" spans="1:40">
      <c r="A191" s="69" t="s">
        <v>200</v>
      </c>
      <c r="B191" s="13" t="s">
        <v>80</v>
      </c>
      <c r="C191" s="13">
        <v>2370</v>
      </c>
      <c r="F191" s="13">
        <f t="shared" si="19"/>
        <v>360</v>
      </c>
      <c r="AF191" s="13" t="s">
        <v>309</v>
      </c>
      <c r="AG191" s="16" t="s">
        <v>177</v>
      </c>
      <c r="AH191" s="28" t="s">
        <v>199</v>
      </c>
      <c r="AI191" s="13">
        <v>9</v>
      </c>
      <c r="AJ191" s="13">
        <f t="shared" si="20"/>
        <v>270</v>
      </c>
      <c r="AK191" s="13">
        <f t="shared" si="21"/>
        <v>360</v>
      </c>
      <c r="AL191" s="17" t="str">
        <f t="shared" si="22"/>
        <v/>
      </c>
      <c r="AM191" s="13">
        <f t="shared" si="23"/>
        <v>360</v>
      </c>
      <c r="AN191" s="13">
        <v>12</v>
      </c>
    </row>
    <row r="192" spans="1:40">
      <c r="A192" s="69" t="s">
        <v>201</v>
      </c>
      <c r="B192" s="13" t="s">
        <v>3</v>
      </c>
      <c r="C192" s="13">
        <v>3049</v>
      </c>
      <c r="F192" s="13">
        <f t="shared" si="19"/>
        <v>360</v>
      </c>
      <c r="AF192" s="13" t="s">
        <v>309</v>
      </c>
      <c r="AG192" s="16" t="s">
        <v>177</v>
      </c>
      <c r="AH192" s="28" t="s">
        <v>199</v>
      </c>
      <c r="AI192" s="13">
        <v>9</v>
      </c>
      <c r="AJ192" s="13">
        <f t="shared" si="20"/>
        <v>270</v>
      </c>
      <c r="AK192" s="13">
        <f t="shared" si="21"/>
        <v>360</v>
      </c>
      <c r="AL192" s="17" t="str">
        <f t="shared" si="22"/>
        <v/>
      </c>
      <c r="AM192" s="13">
        <f t="shared" si="23"/>
        <v>360</v>
      </c>
      <c r="AN192" s="13">
        <v>12</v>
      </c>
    </row>
    <row r="193" spans="1:40">
      <c r="A193" s="69" t="s">
        <v>201</v>
      </c>
      <c r="B193" s="13" t="s">
        <v>80</v>
      </c>
      <c r="C193" s="13">
        <v>2370</v>
      </c>
      <c r="F193" s="13">
        <f t="shared" si="19"/>
        <v>360</v>
      </c>
      <c r="AF193" s="13" t="s">
        <v>309</v>
      </c>
      <c r="AG193" s="16" t="s">
        <v>177</v>
      </c>
      <c r="AH193" s="28" t="s">
        <v>199</v>
      </c>
      <c r="AI193" s="13">
        <v>9</v>
      </c>
      <c r="AJ193" s="13">
        <f t="shared" si="20"/>
        <v>270</v>
      </c>
      <c r="AK193" s="13">
        <f t="shared" si="21"/>
        <v>360</v>
      </c>
      <c r="AL193" s="17" t="str">
        <f t="shared" si="22"/>
        <v/>
      </c>
      <c r="AM193" s="13">
        <f t="shared" si="23"/>
        <v>360</v>
      </c>
      <c r="AN193" s="13">
        <v>12</v>
      </c>
    </row>
    <row r="194" spans="1:40">
      <c r="A194" s="69" t="s">
        <v>292</v>
      </c>
      <c r="B194" s="13" t="s">
        <v>216</v>
      </c>
      <c r="C194" s="13">
        <v>2370</v>
      </c>
      <c r="F194" s="13" t="str">
        <f t="shared" si="19"/>
        <v/>
      </c>
      <c r="AF194" s="13" t="s">
        <v>309</v>
      </c>
      <c r="AG194" s="16" t="s">
        <v>177</v>
      </c>
      <c r="AH194" s="28" t="s">
        <v>293</v>
      </c>
    </row>
    <row r="195" spans="1:40">
      <c r="A195" s="69" t="s">
        <v>294</v>
      </c>
      <c r="B195" s="13" t="s">
        <v>216</v>
      </c>
      <c r="C195" s="13">
        <v>2370</v>
      </c>
      <c r="F195" s="13" t="str">
        <f t="shared" si="19"/>
        <v/>
      </c>
      <c r="AF195" s="13" t="s">
        <v>309</v>
      </c>
      <c r="AG195" s="16" t="s">
        <v>177</v>
      </c>
      <c r="AH195" s="28" t="s">
        <v>293</v>
      </c>
    </row>
    <row r="196" spans="1:40">
      <c r="A196" s="69" t="s">
        <v>295</v>
      </c>
      <c r="B196" s="13" t="s">
        <v>216</v>
      </c>
      <c r="C196" s="13">
        <v>2370</v>
      </c>
      <c r="F196" s="13" t="str">
        <f t="shared" si="19"/>
        <v/>
      </c>
      <c r="AF196" s="13" t="s">
        <v>309</v>
      </c>
      <c r="AG196" s="16" t="s">
        <v>177</v>
      </c>
      <c r="AH196" s="28" t="s">
        <v>293</v>
      </c>
    </row>
    <row r="197" spans="1:40">
      <c r="A197" s="69" t="s">
        <v>202</v>
      </c>
      <c r="B197" s="13" t="s">
        <v>3</v>
      </c>
      <c r="C197" s="13">
        <v>3049</v>
      </c>
      <c r="F197" s="13">
        <f t="shared" si="19"/>
        <v>480</v>
      </c>
      <c r="AF197" s="13" t="s">
        <v>309</v>
      </c>
      <c r="AG197" s="16" t="s">
        <v>177</v>
      </c>
      <c r="AH197" s="28" t="s">
        <v>184</v>
      </c>
      <c r="AI197" s="13">
        <v>12</v>
      </c>
      <c r="AJ197" s="13">
        <f t="shared" ref="AJ197:AJ202" si="24">+AI197*30</f>
        <v>360</v>
      </c>
      <c r="AK197" s="13">
        <f t="shared" ref="AK197:AK202" si="25">ROUND(AJ197*1.3333333,0)</f>
        <v>480</v>
      </c>
      <c r="AL197" s="17" t="str">
        <f t="shared" ref="AL197:AL202" si="26">IF(AK197=AM197, "","Problem")</f>
        <v/>
      </c>
      <c r="AM197" s="13">
        <f t="shared" ref="AM197:AM202" si="27">+AN197*30</f>
        <v>480</v>
      </c>
      <c r="AN197" s="13">
        <v>16</v>
      </c>
    </row>
    <row r="198" spans="1:40">
      <c r="A198" s="69" t="s">
        <v>202</v>
      </c>
      <c r="B198" s="13" t="s">
        <v>80</v>
      </c>
      <c r="C198" s="13">
        <v>3035</v>
      </c>
      <c r="F198" s="13">
        <f t="shared" si="19"/>
        <v>360</v>
      </c>
      <c r="AF198" s="13" t="s">
        <v>309</v>
      </c>
      <c r="AG198" s="16" t="s">
        <v>177</v>
      </c>
      <c r="AH198" s="28" t="s">
        <v>184</v>
      </c>
      <c r="AI198" s="13">
        <v>9</v>
      </c>
      <c r="AJ198" s="13">
        <f t="shared" si="24"/>
        <v>270</v>
      </c>
      <c r="AK198" s="13">
        <f t="shared" si="25"/>
        <v>360</v>
      </c>
      <c r="AL198" s="17" t="str">
        <f t="shared" si="26"/>
        <v/>
      </c>
      <c r="AM198" s="13">
        <f t="shared" si="27"/>
        <v>360</v>
      </c>
      <c r="AN198" s="13">
        <v>12</v>
      </c>
    </row>
    <row r="199" spans="1:40">
      <c r="A199" s="69" t="s">
        <v>203</v>
      </c>
      <c r="B199" s="13" t="s">
        <v>3</v>
      </c>
      <c r="C199" s="13">
        <v>3049</v>
      </c>
      <c r="F199" s="13">
        <f t="shared" si="19"/>
        <v>480</v>
      </c>
      <c r="AF199" s="13" t="s">
        <v>309</v>
      </c>
      <c r="AG199" s="16" t="s">
        <v>177</v>
      </c>
      <c r="AH199" s="28" t="s">
        <v>184</v>
      </c>
      <c r="AI199" s="13">
        <v>12</v>
      </c>
      <c r="AJ199" s="13">
        <f t="shared" si="24"/>
        <v>360</v>
      </c>
      <c r="AK199" s="13">
        <f t="shared" si="25"/>
        <v>480</v>
      </c>
      <c r="AL199" s="17" t="str">
        <f t="shared" si="26"/>
        <v/>
      </c>
      <c r="AM199" s="13">
        <f t="shared" si="27"/>
        <v>480</v>
      </c>
      <c r="AN199" s="13">
        <v>16</v>
      </c>
    </row>
    <row r="200" spans="1:40">
      <c r="A200" s="69" t="s">
        <v>203</v>
      </c>
      <c r="B200" s="13" t="s">
        <v>80</v>
      </c>
      <c r="C200" s="13">
        <v>3058</v>
      </c>
      <c r="F200" s="13">
        <f t="shared" si="19"/>
        <v>360</v>
      </c>
      <c r="AF200" s="13" t="s">
        <v>309</v>
      </c>
      <c r="AG200" s="16" t="s">
        <v>177</v>
      </c>
      <c r="AH200" s="28" t="s">
        <v>184</v>
      </c>
      <c r="AI200" s="13">
        <v>9</v>
      </c>
      <c r="AJ200" s="13">
        <f t="shared" si="24"/>
        <v>270</v>
      </c>
      <c r="AK200" s="13">
        <f t="shared" si="25"/>
        <v>360</v>
      </c>
      <c r="AL200" s="17" t="str">
        <f t="shared" si="26"/>
        <v/>
      </c>
      <c r="AM200" s="13">
        <f t="shared" si="27"/>
        <v>360</v>
      </c>
      <c r="AN200" s="13">
        <v>12</v>
      </c>
    </row>
    <row r="201" spans="1:40">
      <c r="A201" s="69" t="s">
        <v>204</v>
      </c>
      <c r="B201" s="13" t="s">
        <v>3</v>
      </c>
      <c r="C201" s="13">
        <v>3049</v>
      </c>
      <c r="F201" s="13">
        <f t="shared" si="19"/>
        <v>480</v>
      </c>
      <c r="AF201" s="13" t="s">
        <v>309</v>
      </c>
      <c r="AG201" s="16" t="s">
        <v>177</v>
      </c>
      <c r="AH201" s="28" t="s">
        <v>184</v>
      </c>
      <c r="AI201" s="13">
        <v>12</v>
      </c>
      <c r="AJ201" s="13">
        <f t="shared" si="24"/>
        <v>360</v>
      </c>
      <c r="AK201" s="13">
        <f t="shared" si="25"/>
        <v>480</v>
      </c>
      <c r="AL201" s="17" t="str">
        <f t="shared" si="26"/>
        <v/>
      </c>
      <c r="AM201" s="13">
        <f t="shared" si="27"/>
        <v>480</v>
      </c>
      <c r="AN201" s="13">
        <v>16</v>
      </c>
    </row>
    <row r="202" spans="1:40">
      <c r="A202" s="69" t="s">
        <v>204</v>
      </c>
      <c r="B202" s="13" t="s">
        <v>80</v>
      </c>
      <c r="C202" s="13">
        <v>3058</v>
      </c>
      <c r="F202" s="13">
        <f t="shared" si="19"/>
        <v>360</v>
      </c>
      <c r="AF202" s="13" t="s">
        <v>309</v>
      </c>
      <c r="AG202" s="16" t="s">
        <v>177</v>
      </c>
      <c r="AH202" s="28" t="s">
        <v>184</v>
      </c>
      <c r="AI202" s="13">
        <v>9</v>
      </c>
      <c r="AJ202" s="13">
        <f t="shared" si="24"/>
        <v>270</v>
      </c>
      <c r="AK202" s="13">
        <f t="shared" si="25"/>
        <v>360</v>
      </c>
      <c r="AL202" s="17" t="str">
        <f t="shared" si="26"/>
        <v/>
      </c>
      <c r="AM202" s="13">
        <f t="shared" si="27"/>
        <v>360</v>
      </c>
      <c r="AN202" s="13">
        <v>12</v>
      </c>
    </row>
    <row r="203" spans="1:40">
      <c r="A203" s="69" t="s">
        <v>417</v>
      </c>
      <c r="B203" s="13" t="s">
        <v>216</v>
      </c>
      <c r="C203" s="13">
        <v>2300</v>
      </c>
      <c r="D203" s="13">
        <v>5</v>
      </c>
      <c r="E203" s="13">
        <v>0.5</v>
      </c>
      <c r="F203" s="13" t="str">
        <f t="shared" si="19"/>
        <v/>
      </c>
      <c r="AF203" s="13" t="s">
        <v>309</v>
      </c>
      <c r="AG203" s="16" t="s">
        <v>418</v>
      </c>
    </row>
    <row r="204" spans="1:40">
      <c r="A204" s="69" t="s">
        <v>416</v>
      </c>
      <c r="B204" s="13" t="s">
        <v>216</v>
      </c>
      <c r="C204" s="13">
        <v>2300</v>
      </c>
      <c r="D204" s="13">
        <v>10</v>
      </c>
      <c r="E204" s="13">
        <v>1</v>
      </c>
      <c r="F204" s="13" t="str">
        <f t="shared" si="19"/>
        <v/>
      </c>
      <c r="AF204" s="13" t="s">
        <v>309</v>
      </c>
      <c r="AG204" s="16" t="s">
        <v>418</v>
      </c>
    </row>
    <row r="205" spans="1:40">
      <c r="A205" s="69" t="s">
        <v>417</v>
      </c>
      <c r="B205" s="13" t="s">
        <v>216</v>
      </c>
      <c r="C205" s="13">
        <v>2300</v>
      </c>
      <c r="D205" s="13">
        <v>5</v>
      </c>
      <c r="E205" s="13">
        <v>0.5</v>
      </c>
      <c r="F205" s="13" t="str">
        <f t="shared" si="19"/>
        <v/>
      </c>
      <c r="AF205" s="13" t="s">
        <v>310</v>
      </c>
      <c r="AG205" s="16" t="s">
        <v>418</v>
      </c>
    </row>
    <row r="206" spans="1:40">
      <c r="A206" s="69" t="s">
        <v>416</v>
      </c>
      <c r="B206" s="13" t="s">
        <v>216</v>
      </c>
      <c r="C206" s="13">
        <v>2300</v>
      </c>
      <c r="D206" s="13">
        <v>10</v>
      </c>
      <c r="E206" s="13">
        <v>1</v>
      </c>
      <c r="F206" s="13" t="str">
        <f t="shared" si="19"/>
        <v/>
      </c>
      <c r="AF206" s="13" t="s">
        <v>310</v>
      </c>
      <c r="AG206" s="16" t="s">
        <v>418</v>
      </c>
    </row>
    <row r="211" spans="38:38">
      <c r="AL211" s="17"/>
    </row>
    <row r="212" spans="38:38">
      <c r="AL212" s="17"/>
    </row>
    <row r="213" spans="38:38">
      <c r="AL213" s="17"/>
    </row>
    <row r="214" spans="38:38">
      <c r="AL214" s="17"/>
    </row>
  </sheetData>
  <sortState ref="A8:AN204">
    <sortCondition ref="AG8:AG204"/>
    <sortCondition ref="AE8:AE204"/>
    <sortCondition ref="AF8:AF204"/>
    <sortCondition ref="A8:A204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14"/>
  <sheetViews>
    <sheetView topLeftCell="A4" workbookViewId="0">
      <selection activeCell="D31" sqref="D31:D32"/>
    </sheetView>
  </sheetViews>
  <sheetFormatPr defaultRowHeight="15"/>
  <sheetData>
    <row r="3" spans="1:1">
      <c r="A3" s="14" t="s">
        <v>405</v>
      </c>
    </row>
    <row r="7" spans="1:1">
      <c r="A7" s="14" t="s">
        <v>411</v>
      </c>
    </row>
    <row r="8" spans="1:1">
      <c r="A8" s="14" t="s">
        <v>408</v>
      </c>
    </row>
    <row r="9" spans="1:1">
      <c r="A9" s="14" t="s">
        <v>412</v>
      </c>
    </row>
    <row r="10" spans="1:1">
      <c r="A10" s="14" t="s">
        <v>413</v>
      </c>
    </row>
    <row r="11" spans="1:1">
      <c r="A11" s="14" t="s">
        <v>409</v>
      </c>
    </row>
    <row r="12" spans="1:1">
      <c r="A12" s="14" t="s">
        <v>410</v>
      </c>
    </row>
    <row r="13" spans="1:1">
      <c r="A13" s="14" t="s">
        <v>219</v>
      </c>
    </row>
    <row r="14" spans="1:1">
      <c r="A14" s="1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Core</vt:lpstr>
      <vt:lpstr>Certification  Trees</vt:lpstr>
      <vt:lpstr>Waepon Grade</vt:lpstr>
      <vt:lpstr>Hard Armor Charts</vt:lpstr>
      <vt:lpstr>Style A Weapon Crafting Chart</vt:lpstr>
      <vt:lpstr>Unit setup</vt:lpstr>
      <vt:lpstr>Building</vt:lpstr>
      <vt:lpstr>Heavy Gear Crafting list</vt:lpstr>
      <vt:lpstr>Radar &amp; Targeting Systems</vt:lpstr>
      <vt:lpstr>Internals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2009-01-08T06:29:33Z</dcterms:modified>
</cp:coreProperties>
</file>